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64" activeTab="0"/>
  </bookViews>
  <sheets>
    <sheet name="Summary" sheetId="1" r:id="rId1"/>
    <sheet name="Minors" sheetId="2" r:id="rId2"/>
    <sheet name="Muckdogs" sheetId="3" r:id="rId3"/>
    <sheet name="Sidewinders" sheetId="4" r:id="rId4"/>
    <sheet name="Adkisson" sheetId="5" r:id="rId5"/>
    <sheet name="Barton" sheetId="6" r:id="rId6"/>
    <sheet name="Berdie" sheetId="7" r:id="rId7"/>
    <sheet name="Biegler" sheetId="8" r:id="rId8"/>
    <sheet name="Boyd" sheetId="9" r:id="rId9"/>
    <sheet name="Cadmus" sheetId="10" r:id="rId10"/>
    <sheet name="Chaplin" sheetId="11" r:id="rId11"/>
    <sheet name="Chockalingam" sheetId="12" r:id="rId12"/>
    <sheet name="Fernald" sheetId="13" r:id="rId13"/>
    <sheet name="Hunt" sheetId="14" r:id="rId14"/>
    <sheet name="Kumar" sheetId="15" r:id="rId15"/>
    <sheet name="Losurdo" sheetId="16" r:id="rId16"/>
    <sheet name="Je. Pass" sheetId="17" r:id="rId17"/>
    <sheet name="Rittenhouse" sheetId="18" r:id="rId18"/>
    <sheet name="Wilt" sheetId="19" r:id="rId19"/>
    <sheet name="WoodfordB" sheetId="20" r:id="rId20"/>
    <sheet name="WoodfordW" sheetId="21" r:id="rId21"/>
    <sheet name="Zimmer" sheetId="22" r:id="rId22"/>
  </sheets>
  <definedNames/>
  <calcPr fullCalcOnLoad="1"/>
</workbook>
</file>

<file path=xl/sharedStrings.xml><?xml version="1.0" encoding="utf-8"?>
<sst xmlns="http://schemas.openxmlformats.org/spreadsheetml/2006/main" count="3695" uniqueCount="878">
  <si>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</si>
  <si>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</si>
  <si>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</si>
  <si>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</si>
  <si>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</si>
  <si>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</si>
  <si>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</si>
  <si>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</si>
  <si>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</si>
  <si>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</si>
  <si>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Hyrum Hunt</t>
  </si>
  <si>
    <t>Jim Rittenhouse</t>
  </si>
  <si>
    <t>Ben Woodford</t>
  </si>
  <si>
    <t>Bill Woodford</t>
  </si>
  <si>
    <t>Tax</t>
  </si>
  <si>
    <t>Pos</t>
  </si>
  <si>
    <t>Thru</t>
  </si>
  <si>
    <t>3B</t>
  </si>
  <si>
    <t>Stl</t>
  </si>
  <si>
    <t>SP</t>
  </si>
  <si>
    <t>1B</t>
  </si>
  <si>
    <t>OF</t>
  </si>
  <si>
    <t>Cle</t>
  </si>
  <si>
    <t>NYY</t>
  </si>
  <si>
    <t>Pit</t>
  </si>
  <si>
    <t>Atl</t>
  </si>
  <si>
    <t>Oak</t>
  </si>
  <si>
    <t>Hou</t>
  </si>
  <si>
    <t>SS</t>
  </si>
  <si>
    <t>Bos</t>
  </si>
  <si>
    <t>Sea</t>
  </si>
  <si>
    <t>ChC</t>
  </si>
  <si>
    <t>ChW</t>
  </si>
  <si>
    <t>C</t>
  </si>
  <si>
    <t>NYM</t>
  </si>
  <si>
    <t>SF</t>
  </si>
  <si>
    <t>Tex</t>
  </si>
  <si>
    <t>Tor</t>
  </si>
  <si>
    <t>Ana</t>
  </si>
  <si>
    <t>Ari</t>
  </si>
  <si>
    <t>RP</t>
  </si>
  <si>
    <t>Phi</t>
  </si>
  <si>
    <t>Col</t>
  </si>
  <si>
    <t>2B</t>
  </si>
  <si>
    <t>BASEBALL  TEAM  SALARIES</t>
  </si>
  <si>
    <t>Mil</t>
  </si>
  <si>
    <t>LA</t>
  </si>
  <si>
    <t>Fla</t>
  </si>
  <si>
    <t>KC</t>
  </si>
  <si>
    <t>SD</t>
  </si>
  <si>
    <t>Cin</t>
  </si>
  <si>
    <t>Min</t>
  </si>
  <si>
    <t>FA</t>
  </si>
  <si>
    <t>Det</t>
  </si>
  <si>
    <t>WAIVED PLAYER CONTRACTS</t>
  </si>
  <si>
    <t>TRADE ADJUSTMENTS</t>
  </si>
  <si>
    <t>Year</t>
  </si>
  <si>
    <t>Adj.</t>
  </si>
  <si>
    <t>Players Traded</t>
  </si>
  <si>
    <t>Bal</t>
  </si>
  <si>
    <t>TB</t>
  </si>
  <si>
    <t>MINOR LEAGUE ROSTER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</si>
  <si>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</si>
  <si>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</si>
  <si>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</si>
  <si>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</si>
  <si>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</si>
  <si>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</si>
  <si>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</si>
  <si>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</si>
  <si>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</si>
  <si>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</si>
  <si>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</si>
  <si>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</si>
  <si>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</si>
  <si>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</si>
  <si>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</si>
  <si>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</si>
  <si>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</si>
  <si>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</si>
  <si>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Tournament</t>
  </si>
  <si>
    <t>Total Points Prize Distribution</t>
  </si>
  <si>
    <t>Ray Berdie</t>
  </si>
  <si>
    <t>John Adkisson</t>
  </si>
  <si>
    <t>Minor</t>
  </si>
  <si>
    <t>W</t>
  </si>
  <si>
    <t>Tejada, Miguel</t>
  </si>
  <si>
    <t>Burrell, Pat</t>
  </si>
  <si>
    <t>Wolf, Randy</t>
  </si>
  <si>
    <t>Miller, Wade</t>
  </si>
  <si>
    <t>Wood, Kerry</t>
  </si>
  <si>
    <t>Meche, Gil</t>
  </si>
  <si>
    <t>Wigginton, Ty</t>
  </si>
  <si>
    <t>Jeter, Derek</t>
  </si>
  <si>
    <t>Anderson, Brian</t>
  </si>
  <si>
    <t>Farnsworth, Kyle</t>
  </si>
  <si>
    <t>Weaver, Jeff</t>
  </si>
  <si>
    <t>Crede, Joe</t>
  </si>
  <si>
    <t>Perez, Oliver</t>
  </si>
  <si>
    <t>Ellis, Mark</t>
  </si>
  <si>
    <t>Oswalt, Roy</t>
  </si>
  <si>
    <t>Hafner, Travis</t>
  </si>
  <si>
    <t>Berkman, Lance</t>
  </si>
  <si>
    <t>Hall, Toby</t>
  </si>
  <si>
    <t>Rodriguez, Alex</t>
  </si>
  <si>
    <t>Choi, Hee Sop</t>
  </si>
  <si>
    <t>Olivo, Miguel</t>
  </si>
  <si>
    <t>Uribe, Juan</t>
  </si>
  <si>
    <t>Pena, Wily Mo</t>
  </si>
  <si>
    <t>Davis, Doug</t>
  </si>
  <si>
    <t>Guerrero, Vladimir</t>
  </si>
  <si>
    <t>Summary</t>
  </si>
  <si>
    <t>Active</t>
  </si>
  <si>
    <t>Waived</t>
  </si>
  <si>
    <t>Trade</t>
  </si>
  <si>
    <t>Exempt</t>
  </si>
  <si>
    <t>Was</t>
  </si>
  <si>
    <t>--</t>
  </si>
  <si>
    <t>Jeremy Pass</t>
  </si>
  <si>
    <t>Schmidt, Jason</t>
  </si>
  <si>
    <t>Dotel, Octavio</t>
  </si>
  <si>
    <t>Pierre, Juan</t>
  </si>
  <si>
    <t>Bay, Jason</t>
  </si>
  <si>
    <t>Hernandez, Felix</t>
  </si>
  <si>
    <t>Stewart, Ian</t>
  </si>
  <si>
    <t>Cordero, Chad</t>
  </si>
  <si>
    <t>Gonzalez, Luis</t>
  </si>
  <si>
    <t>Lee, Carlos</t>
  </si>
  <si>
    <t>Anderson, Garrett</t>
  </si>
  <si>
    <t>Milledge, Lastings</t>
  </si>
  <si>
    <t>Guzman, Joel</t>
  </si>
  <si>
    <t>Closser, J.D.</t>
  </si>
  <si>
    <t>Nixon, Trot</t>
  </si>
  <si>
    <t>Casey, Sean</t>
  </si>
  <si>
    <t>Cruz, Jose</t>
  </si>
  <si>
    <t>Blanton, Joe</t>
  </si>
  <si>
    <t>Ortiz, Ramon</t>
  </si>
  <si>
    <t>Molina, Yadier</t>
  </si>
  <si>
    <t>Swisher, Nick</t>
  </si>
  <si>
    <t>Urbina, Ugueth</t>
  </si>
  <si>
    <t>Ayala, Luis</t>
  </si>
  <si>
    <t>Dempster, Ryan</t>
  </si>
  <si>
    <t>Barmes, Clint</t>
  </si>
  <si>
    <t>Figgins, Chone</t>
  </si>
  <si>
    <t>Weaver, Jered</t>
  </si>
  <si>
    <t>Francis, Jeff</t>
  </si>
  <si>
    <t>Kubel, Jason</t>
  </si>
  <si>
    <t>Kinsler, Ian</t>
  </si>
  <si>
    <t>Werth, Jayson</t>
  </si>
  <si>
    <t>Bush, David</t>
  </si>
  <si>
    <t>Cabrera, Daniel</t>
  </si>
  <si>
    <t>Ford, Lew</t>
  </si>
  <si>
    <t>Rowand, Aaron</t>
  </si>
  <si>
    <t>Francisco, Frank</t>
  </si>
  <si>
    <t>Barton, Daric</t>
  </si>
  <si>
    <t>Street, Huston</t>
  </si>
  <si>
    <t>Westbrook, Jake</t>
  </si>
  <si>
    <t>Cain, Matt</t>
  </si>
  <si>
    <t>Adams, Mike</t>
  </si>
  <si>
    <t>White, Rondell</t>
  </si>
  <si>
    <t>Encarnacion, Edwin</t>
  </si>
  <si>
    <t>Calero, Kiko</t>
  </si>
  <si>
    <t>DeJesus, David</t>
  </si>
  <si>
    <t>Gonzalez, Mike</t>
  </si>
  <si>
    <t>Howard, Ryan</t>
  </si>
  <si>
    <t>Almanzar, Carlos</t>
  </si>
  <si>
    <t>Cantu, Jorge</t>
  </si>
  <si>
    <t>Billingsly, Chad</t>
  </si>
  <si>
    <t>Teahen, Mark</t>
  </si>
  <si>
    <t>Verlander, Justin</t>
  </si>
  <si>
    <t>Townsend, Wade</t>
  </si>
  <si>
    <t>Fields, Josh</t>
  </si>
  <si>
    <t>Kotsay, Mark</t>
  </si>
  <si>
    <t>Aybar, Erick</t>
  </si>
  <si>
    <t>Danks, John</t>
  </si>
  <si>
    <t>Diamond, Thomas</t>
  </si>
  <si>
    <t>LaRoche, Andy</t>
  </si>
  <si>
    <t>McCarthy, Brandon</t>
  </si>
  <si>
    <t>League, Brandon</t>
  </si>
  <si>
    <t>Bartlett, Jason</t>
  </si>
  <si>
    <t>Arroyo, Bronson</t>
  </si>
  <si>
    <t>Humber, Phillip</t>
  </si>
  <si>
    <t>Granderson, Curtis</t>
  </si>
  <si>
    <t>Crisp, Coco</t>
  </si>
  <si>
    <t>Drew, Stephen</t>
  </si>
  <si>
    <t>McCann, Brian</t>
  </si>
  <si>
    <t>Jackson, Conor</t>
  </si>
  <si>
    <t>Lowry, Noah</t>
  </si>
  <si>
    <t>Matthews, Gary</t>
  </si>
  <si>
    <t>Mike Fernald</t>
  </si>
  <si>
    <t>---</t>
  </si>
  <si>
    <t>LAD</t>
  </si>
  <si>
    <t>Jones, Andruw</t>
  </si>
  <si>
    <t>Kendrick, Howie</t>
  </si>
  <si>
    <t>Butler, Billy</t>
  </si>
  <si>
    <t>Capuano, Chris</t>
  </si>
  <si>
    <t>Jenks, Bobby</t>
  </si>
  <si>
    <t>Lopez, Felipe</t>
  </si>
  <si>
    <t>Bedard, Erik</t>
  </si>
  <si>
    <t>Zito, Barry</t>
  </si>
  <si>
    <t>Reyes, Anthony</t>
  </si>
  <si>
    <t>Jacobs, Mike</t>
  </si>
  <si>
    <t>Wood, Brandon</t>
  </si>
  <si>
    <t>Hoffman, Trevor</t>
  </si>
  <si>
    <t>Chacin, Gustavo</t>
  </si>
  <si>
    <t>Roberts, Brian</t>
  </si>
  <si>
    <t>Liriano, Francisco</t>
  </si>
  <si>
    <t>Petit, Yusmeiro</t>
  </si>
  <si>
    <t>Peralta, Jhonny</t>
  </si>
  <si>
    <t>Zimmerman, Ryan</t>
  </si>
  <si>
    <t>Duke, Zach</t>
  </si>
  <si>
    <t>Gagne, Eric</t>
  </si>
  <si>
    <t>Lester, Jon</t>
  </si>
  <si>
    <t>Tracy, Chad</t>
  </si>
  <si>
    <t>Tulowitzki, Troy</t>
  </si>
  <si>
    <t>Silva, Carlos</t>
  </si>
  <si>
    <t>Turnbow, Derrick</t>
  </si>
  <si>
    <t>Olsen, Scott</t>
  </si>
  <si>
    <t>Bowyer, Travis</t>
  </si>
  <si>
    <t>Doumit, Ryan</t>
  </si>
  <si>
    <t>Papelbon, Jonathan</t>
  </si>
  <si>
    <t>Willingham, Josh</t>
  </si>
  <si>
    <t>Pelfrey, Michael</t>
  </si>
  <si>
    <t>Haren, Dan</t>
  </si>
  <si>
    <t>Gordon, Alex</t>
  </si>
  <si>
    <t>Monroe, Craig</t>
  </si>
  <si>
    <t>Bailey, Homer</t>
  </si>
  <si>
    <t>Moses, Matt</t>
  </si>
  <si>
    <t>Pineiro, Joel</t>
  </si>
  <si>
    <t>Cano, Robinson</t>
  </si>
  <si>
    <t>Upton, Justin</t>
  </si>
  <si>
    <t>Young, Chris</t>
  </si>
  <si>
    <t>Markakis, Nick</t>
  </si>
  <si>
    <t>Wheeler, Dan</t>
  </si>
  <si>
    <t>Cedeno, Ronny</t>
  </si>
  <si>
    <t>Gomes, Jonny</t>
  </si>
  <si>
    <t>Saltmacchia, Jarod</t>
  </si>
  <si>
    <t>Burnitz, Jeromy</t>
  </si>
  <si>
    <t>Brazoban, Yhency</t>
  </si>
  <si>
    <t>Ray, Chris</t>
  </si>
  <si>
    <t>Pie, Felix</t>
  </si>
  <si>
    <t>Devine, Joey</t>
  </si>
  <si>
    <t>Duffy, Chris</t>
  </si>
  <si>
    <t>Clement, Jeff</t>
  </si>
  <si>
    <t>Lopez, Jose</t>
  </si>
  <si>
    <t>Duchscherer, Justin</t>
  </si>
  <si>
    <t>Medders, Brandon</t>
  </si>
  <si>
    <t>Vargas, Jason</t>
  </si>
  <si>
    <t>Madson, Ryan</t>
  </si>
  <si>
    <t>Clemens, Roger</t>
  </si>
  <si>
    <t>Eyre, Scott</t>
  </si>
  <si>
    <t>Johnson, Dan</t>
  </si>
  <si>
    <t>Hill, Aaron</t>
  </si>
  <si>
    <t>Freel, Ryan</t>
  </si>
  <si>
    <t>Wise, Matt</t>
  </si>
  <si>
    <t>Gathright, Joey</t>
  </si>
  <si>
    <t>Davies, Kyle</t>
  </si>
  <si>
    <t>Baker, Scott</t>
  </si>
  <si>
    <t>Gorzelanny, Tom</t>
  </si>
  <si>
    <t>Gregg, Kevin</t>
  </si>
  <si>
    <t>Hall, Bill</t>
  </si>
  <si>
    <t>Minor League Players</t>
  </si>
  <si>
    <t>Players Not on Yahoo</t>
  </si>
  <si>
    <t>Geoff Biegler</t>
  </si>
  <si>
    <t>Griffey Jr., Ken</t>
  </si>
  <si>
    <t>Myers, Brett</t>
  </si>
  <si>
    <t>Webb, Brandon</t>
  </si>
  <si>
    <t>Wang, Chien-Ming</t>
  </si>
  <si>
    <t>Hughes, Phillip</t>
  </si>
  <si>
    <t>Longoria, Evan</t>
  </si>
  <si>
    <t>Mauer, Joe</t>
  </si>
  <si>
    <t>Konerko, Paul</t>
  </si>
  <si>
    <t>Sheets, Ben</t>
  </si>
  <si>
    <t>Soriano, Alphonso</t>
  </si>
  <si>
    <t>Guillen, Carlos</t>
  </si>
  <si>
    <t>Rolen, Scott</t>
  </si>
  <si>
    <t>Lee, Derrick</t>
  </si>
  <si>
    <t>Miller, Andrew</t>
  </si>
  <si>
    <t>Buehrle, Mark</t>
  </si>
  <si>
    <t>Matsuzaka, Daisuke</t>
  </si>
  <si>
    <t>McCutchen, Andrew</t>
  </si>
  <si>
    <t>Lincecum, Tim</t>
  </si>
  <si>
    <t>Zumaya, Joel</t>
  </si>
  <si>
    <t>Uggla, Dan</t>
  </si>
  <si>
    <t>Jones, Jacque</t>
  </si>
  <si>
    <t>Rollins, Jimmy</t>
  </si>
  <si>
    <t>Timlin, Mike</t>
  </si>
  <si>
    <t>Maybin, Cameron</t>
  </si>
  <si>
    <t>Beckett, Josh</t>
  </si>
  <si>
    <t>Dunn, Adam</t>
  </si>
  <si>
    <t>Glaus, Troy</t>
  </si>
  <si>
    <t>Mussina, Mike</t>
  </si>
  <si>
    <t>Lowe, Derek</t>
  </si>
  <si>
    <t>Cuddyer, Michael</t>
  </si>
  <si>
    <t>Brignac, Reid</t>
  </si>
  <si>
    <t>Gallardo, Yavani</t>
  </si>
  <si>
    <t>Blalock, Hank</t>
  </si>
  <si>
    <t>Pedroia, Dustin</t>
  </si>
  <si>
    <t>Burnett, AJ</t>
  </si>
  <si>
    <t>Martin, Russell</t>
  </si>
  <si>
    <t>Tankersly, Taylor</t>
  </si>
  <si>
    <t>Youkilis, Kevin</t>
  </si>
  <si>
    <t>Heilman, Aaron</t>
  </si>
  <si>
    <t>Barrett, Michael</t>
  </si>
  <si>
    <t>Millwood, Kevin</t>
  </si>
  <si>
    <t>Bruce, Jay</t>
  </si>
  <si>
    <t>Iwamura, Akinori</t>
  </si>
  <si>
    <t>Johjima, Kenji</t>
  </si>
  <si>
    <t>Taveres, Willy</t>
  </si>
  <si>
    <t>Sanchez, Anibal</t>
  </si>
  <si>
    <t>Ianetta, Chris</t>
  </si>
  <si>
    <t>McClung, Seth</t>
  </si>
  <si>
    <t>Ensberg, Morgan</t>
  </si>
  <si>
    <t>Gonzalez, Adrian</t>
  </si>
  <si>
    <t>Jennings, Jason</t>
  </si>
  <si>
    <t>Phillips, Brandon</t>
  </si>
  <si>
    <t>Bonds, Barry</t>
  </si>
  <si>
    <t>Sanchez, Freddy</t>
  </si>
  <si>
    <t>Prior, Mark</t>
  </si>
  <si>
    <t>Snell, Ian</t>
  </si>
  <si>
    <t>Neshek, Pat</t>
  </si>
  <si>
    <t>Pence, Hunter</t>
  </si>
  <si>
    <t>Giles, Marcus</t>
  </si>
  <si>
    <t>Tabata, Jose</t>
  </si>
  <si>
    <t>Buchholz, Clay</t>
  </si>
  <si>
    <t>Hochevar, Luke</t>
  </si>
  <si>
    <t>Paulino, Ronny</t>
  </si>
  <si>
    <t>Huff, Aubrey</t>
  </si>
  <si>
    <t>Garza, Matt</t>
  </si>
  <si>
    <t>Johnson, Kelly</t>
  </si>
  <si>
    <t>Inge, Brandon</t>
  </si>
  <si>
    <t>Hill, Rich</t>
  </si>
  <si>
    <t>Colon, Bartolo</t>
  </si>
  <si>
    <t>Igawa, Kei</t>
  </si>
  <si>
    <t>Ellsbury, Jacoby</t>
  </si>
  <si>
    <t>Beltre, Adrian</t>
  </si>
  <si>
    <t>Meredith, Cla</t>
  </si>
  <si>
    <t>Koshansky, Joe</t>
  </si>
  <si>
    <t>Qualls, Chad</t>
  </si>
  <si>
    <t>Braun, Ryan</t>
  </si>
  <si>
    <t>Kemp, Matt</t>
  </si>
  <si>
    <t>Rasmus, Colby</t>
  </si>
  <si>
    <t>Joey Losurdo</t>
  </si>
  <si>
    <t>Bonser, Boof</t>
  </si>
  <si>
    <t>Baker, Jeff</t>
  </si>
  <si>
    <t>Nolasco, Ricky</t>
  </si>
  <si>
    <t>Kennedy, Adam</t>
  </si>
  <si>
    <t>James, Chuck</t>
  </si>
  <si>
    <t>Everett, Adam</t>
  </si>
  <si>
    <t>Navarro, Dioner</t>
  </si>
  <si>
    <t>Kearns, Austin</t>
  </si>
  <si>
    <t>Pavano, Carl</t>
  </si>
  <si>
    <t>Padilla, Vicente</t>
  </si>
  <si>
    <t>Votto, Joey</t>
  </si>
  <si>
    <t>Lind, Adam</t>
  </si>
  <si>
    <t>Rowell, Bill</t>
  </si>
  <si>
    <t>Maine, John</t>
  </si>
  <si>
    <t>Buck, Travis</t>
  </si>
  <si>
    <t>Betancourt, Yun</t>
  </si>
  <si>
    <t>Cruz, Nelson</t>
  </si>
  <si>
    <t>Duncan, Chris</t>
  </si>
  <si>
    <t>Broxton, Johnathan</t>
  </si>
  <si>
    <t>Robertson, Nate</t>
  </si>
  <si>
    <t>Johnson, Josh</t>
  </si>
  <si>
    <t>Hensley, Clay</t>
  </si>
  <si>
    <t>Capps, Matt</t>
  </si>
  <si>
    <t>Johnson, Nick</t>
  </si>
  <si>
    <t>Betemit, Wilson</t>
  </si>
  <si>
    <t>Hawpe, Brad</t>
  </si>
  <si>
    <t>Thorman, Scott</t>
  </si>
  <si>
    <t>Rausch, Jon</t>
  </si>
  <si>
    <t>Corpas, Manuel</t>
  </si>
  <si>
    <t>MeLoan, Jonathan</t>
  </si>
  <si>
    <t>Kouzmanoff, Kevin</t>
  </si>
  <si>
    <t>Garko, Ryan</t>
  </si>
  <si>
    <t>Bray, Bill</t>
  </si>
  <si>
    <t>Hart, Corey</t>
  </si>
  <si>
    <t>Kershaw, Clayton</t>
  </si>
  <si>
    <t>Morrow, Brandon</t>
  </si>
  <si>
    <t>Elbert, Scott</t>
  </si>
  <si>
    <t>Hamilton, Josh</t>
  </si>
  <si>
    <t>Walker, Neil</t>
  </si>
  <si>
    <t>Owens, Henry</t>
  </si>
  <si>
    <t>Shields, James</t>
  </si>
  <si>
    <t>Shawn Zimmer</t>
  </si>
  <si>
    <t>K. Chockalingam</t>
  </si>
  <si>
    <t>Santana, Johan</t>
  </si>
  <si>
    <t>Hunter, Torii</t>
  </si>
  <si>
    <t>LAA</t>
  </si>
  <si>
    <t>Morneau, Justin</t>
  </si>
  <si>
    <t>Morales, Franklin</t>
  </si>
  <si>
    <t>Holiday, Matt</t>
  </si>
  <si>
    <t>Putz, J.J.</t>
  </si>
  <si>
    <t>Jones, Chipper</t>
  </si>
  <si>
    <t>Martinez, Victor</t>
  </si>
  <si>
    <t>Rodriguez, Francisco</t>
  </si>
  <si>
    <t>Ramirez, Hanley</t>
  </si>
  <si>
    <t>Willis, Dontrelle</t>
  </si>
  <si>
    <t>Beltran, Carlos</t>
  </si>
  <si>
    <t>Polanco, Placido</t>
  </si>
  <si>
    <t>Smoltz, John</t>
  </si>
  <si>
    <t>Price, David</t>
  </si>
  <si>
    <t>Wieters, Matt</t>
  </si>
  <si>
    <t>Chamberlain, Joba</t>
  </si>
  <si>
    <t>Cabrera, Miguel</t>
  </si>
  <si>
    <t>Ordonez, Magglio</t>
  </si>
  <si>
    <t>Rivera, Mariano</t>
  </si>
  <si>
    <t>Pujols, Albert</t>
  </si>
  <si>
    <t>Penny, Brad</t>
  </si>
  <si>
    <t>Bonderman, Jeremy</t>
  </si>
  <si>
    <t>Lidge, Brad</t>
  </si>
  <si>
    <t>Byrnes, Eric</t>
  </si>
  <si>
    <t>Reyes, Jose</t>
  </si>
  <si>
    <t>Harang, Aaron</t>
  </si>
  <si>
    <t>Bell, Heath</t>
  </si>
  <si>
    <t>Hudson, Orlando</t>
  </si>
  <si>
    <t>Snider, Travis</t>
  </si>
  <si>
    <t>Moustakas, Mike</t>
  </si>
  <si>
    <t>McGee, Jake</t>
  </si>
  <si>
    <t>Lilly, Ted</t>
  </si>
  <si>
    <t>Renteria, Edgar</t>
  </si>
  <si>
    <t>Harden, Rich</t>
  </si>
  <si>
    <t>Guthrie, Jeremy</t>
  </si>
  <si>
    <t>Isringhausen, Jason</t>
  </si>
  <si>
    <t>Varitek, Jason</t>
  </si>
  <si>
    <t>Pena, Carlos</t>
  </si>
  <si>
    <t>Crawford, Carl</t>
  </si>
  <si>
    <t>Zambrano, Carlos</t>
  </si>
  <si>
    <t>Vidro, Jose</t>
  </si>
  <si>
    <t>Ramirez, Manny</t>
  </si>
  <si>
    <t>Carmona, Fausto</t>
  </si>
  <si>
    <t>Martinez, Fernando</t>
  </si>
  <si>
    <t>Andrus, Elvis</t>
  </si>
  <si>
    <t>Davis, Wade</t>
  </si>
  <si>
    <t>Saito, Takashi</t>
  </si>
  <si>
    <t>LaPorta, Matt</t>
  </si>
  <si>
    <t>Helton, Todd</t>
  </si>
  <si>
    <t>Dye, Jermaine</t>
  </si>
  <si>
    <t>Kazmir, Scott</t>
  </si>
  <si>
    <t>Drew, J.D.</t>
  </si>
  <si>
    <t>Wells, Vernon</t>
  </si>
  <si>
    <t>Kennedy, Ian</t>
  </si>
  <si>
    <t>Young, Michael</t>
  </si>
  <si>
    <t>Glavine, Tom</t>
  </si>
  <si>
    <t>Pettitte, Andy</t>
  </si>
  <si>
    <t>Wagner, Billy</t>
  </si>
  <si>
    <t>Fukudome, Kosuke</t>
  </si>
  <si>
    <t>Headley, Chase</t>
  </si>
  <si>
    <t>Gonzalez, Gio</t>
  </si>
  <si>
    <t>Winn, Randy</t>
  </si>
  <si>
    <t>Soria, Joakim</t>
  </si>
  <si>
    <t>Cueto, Johnny</t>
  </si>
  <si>
    <t>Shafer, Jordan</t>
  </si>
  <si>
    <t>Scott, Luke</t>
  </si>
  <si>
    <t>Maddux, Greg</t>
  </si>
  <si>
    <t>Damon, Johnny</t>
  </si>
  <si>
    <t>Towles, J.R.</t>
  </si>
  <si>
    <t>Marrero, Chris</t>
  </si>
  <si>
    <t>Hernandez, Livan</t>
  </si>
  <si>
    <t>Cordero, Francisco</t>
  </si>
  <si>
    <t>Wilson, C.J.</t>
  </si>
  <si>
    <t>Floyd, Gavin</t>
  </si>
  <si>
    <t>Molina, Benji</t>
  </si>
  <si>
    <t>Nix, Jayson</t>
  </si>
  <si>
    <t>Wainwright, Adam</t>
  </si>
  <si>
    <t>Marmol, Carlos</t>
  </si>
  <si>
    <t>Harris, Brendan</t>
  </si>
  <si>
    <t>Green, Kahlil</t>
  </si>
  <si>
    <t>Ankiel, Rick</t>
  </si>
  <si>
    <t>Accardo, Jeremy</t>
  </si>
  <si>
    <t>Wilson, Brian</t>
  </si>
  <si>
    <t>Cabrera, Melky</t>
  </si>
  <si>
    <t>Victorino, Shane</t>
  </si>
  <si>
    <t>Gomez, Carlos</t>
  </si>
  <si>
    <t>Hu, Chin-lung</t>
  </si>
  <si>
    <t>Hill, Shawn</t>
  </si>
  <si>
    <t>Anderson, Lars</t>
  </si>
  <si>
    <t>Perez, Chris</t>
  </si>
  <si>
    <t>Antonelli, Matt</t>
  </si>
  <si>
    <t>Theriot, Ryan</t>
  </si>
  <si>
    <t>Carrasco, Carlos</t>
  </si>
  <si>
    <t>Kendrick, Kyle</t>
  </si>
  <si>
    <t>Okajima, Hideki</t>
  </si>
  <si>
    <t>Kuroda, Kiroki</t>
  </si>
  <si>
    <t>Kotchman, Casey</t>
  </si>
  <si>
    <t>Ruiz, Carlos</t>
  </si>
  <si>
    <t>Volstad, Chris</t>
  </si>
  <si>
    <t>Delcarmen, Manny</t>
  </si>
  <si>
    <t>Vitters, Josh</t>
  </si>
  <si>
    <t>Suzuki, Kurt</t>
  </si>
  <si>
    <t>Blackburn, Nick</t>
  </si>
  <si>
    <t>Howry, Bobby</t>
  </si>
  <si>
    <t>Ramirez, Alexi</t>
  </si>
  <si>
    <t>Marte, Damaso</t>
  </si>
  <si>
    <t>Davis, Chris</t>
  </si>
  <si>
    <t>McGowan, Dustin</t>
  </si>
  <si>
    <t>Lugo, Julio</t>
  </si>
  <si>
    <t>Walker, Tyler</t>
  </si>
  <si>
    <t>Reyes, Al</t>
  </si>
  <si>
    <t>Pena, Tony</t>
  </si>
  <si>
    <t>Soto, Geovanny</t>
  </si>
  <si>
    <t>Marcum, Shaun</t>
  </si>
  <si>
    <t>Nady, Xavier</t>
  </si>
  <si>
    <t>Belliard, Ronnie</t>
  </si>
  <si>
    <t>Bautista, Jose</t>
  </si>
  <si>
    <t>Bannister, Brian</t>
  </si>
  <si>
    <t>Church, Ryan</t>
  </si>
  <si>
    <t>Romero, J.C.</t>
  </si>
  <si>
    <t>Villanueva, Carlos</t>
  </si>
  <si>
    <t>Sherrill, George</t>
  </si>
  <si>
    <t>Quentin, Carlos</t>
  </si>
  <si>
    <t>Cabrera, Asdrubal</t>
  </si>
  <si>
    <t>Benoit, Joaquin</t>
  </si>
  <si>
    <t>Pierzynski, A.J.</t>
  </si>
  <si>
    <t>Suppan, Jeff</t>
  </si>
  <si>
    <t>Escobar, Yunel</t>
  </si>
  <si>
    <t>Bard, Josh</t>
  </si>
  <si>
    <t>Hernandez, Orlando</t>
  </si>
  <si>
    <t>Parker, Jarrod</t>
  </si>
  <si>
    <t>Guillen, Jose</t>
  </si>
  <si>
    <t>Moylan, Peter</t>
  </si>
  <si>
    <t>Buck, John</t>
  </si>
  <si>
    <t>Scherzer, Max</t>
  </si>
  <si>
    <t>Weathers, Casey</t>
  </si>
  <si>
    <t>Masterson, Justin</t>
  </si>
  <si>
    <t>Pearce, Steve</t>
  </si>
  <si>
    <t>Slowey, Kevin</t>
  </si>
  <si>
    <t>Jones, Brandon</t>
  </si>
  <si>
    <t>Villalona, Angel</t>
  </si>
  <si>
    <t>Poreda, Aaron</t>
  </si>
  <si>
    <t>Jurrjens, Jair</t>
  </si>
  <si>
    <t>Liz, Radhames</t>
  </si>
  <si>
    <t>Washburn, Jarrod</t>
  </si>
  <si>
    <t>Sanchez, Duaner</t>
  </si>
  <si>
    <t>Lillibridge, Brent</t>
  </si>
  <si>
    <t>Jones, Adam</t>
  </si>
  <si>
    <t>De Los Santos, Faut</t>
  </si>
  <si>
    <t>Gutierrez, Franklin</t>
  </si>
  <si>
    <t>Jackson, Austin</t>
  </si>
  <si>
    <t>Perez, Rafael</t>
  </si>
  <si>
    <t>Diaz, Matt</t>
  </si>
  <si>
    <t>Backe, Brandon</t>
  </si>
  <si>
    <t>Grudzielanek, Mark</t>
  </si>
  <si>
    <t>Clement, Matt</t>
  </si>
  <si>
    <t>Hairston, Scott</t>
  </si>
  <si>
    <t>Mathis, Jeff</t>
  </si>
  <si>
    <t>Lowe, Mark</t>
  </si>
  <si>
    <t>Ramirez, Edwar</t>
  </si>
  <si>
    <t>Sonnastine, Andy</t>
  </si>
  <si>
    <t>Fukumori, Kazuo</t>
  </si>
  <si>
    <t>Schierholtz, Nate</t>
  </si>
  <si>
    <t>Parra, Manny</t>
  </si>
  <si>
    <t>Laffey, Aaron</t>
  </si>
  <si>
    <t>Owings, Micah</t>
  </si>
  <si>
    <t>Aumont, Phillippe</t>
  </si>
  <si>
    <t>Cardenas, Adrian</t>
  </si>
  <si>
    <t>Lowe Trade</t>
  </si>
  <si>
    <t>Ethier, Andre</t>
  </si>
  <si>
    <t>Kobayashi, Masa</t>
  </si>
  <si>
    <t>Mani Kumar</t>
  </si>
  <si>
    <t>Tony Chaplin</t>
  </si>
  <si>
    <t>Michael Wilt</t>
  </si>
  <si>
    <t>Hurley/Murton/Miller</t>
  </si>
  <si>
    <t>DH</t>
  </si>
  <si>
    <t>Batavia Muckdogs</t>
  </si>
  <si>
    <t>Tuscon Sidewinders</t>
  </si>
  <si>
    <t>Sabathia, C.C.</t>
  </si>
  <si>
    <t>Halladay, Roy</t>
  </si>
  <si>
    <t>Upton, B.J.</t>
  </si>
  <si>
    <t>Nathan, Joe</t>
  </si>
  <si>
    <t>Wright, David</t>
  </si>
  <si>
    <t>Utley, Chase</t>
  </si>
  <si>
    <t>Teixiera, Mark</t>
  </si>
  <si>
    <t>Hardy, J.J.</t>
  </si>
  <si>
    <t>Hamels, Cole</t>
  </si>
  <si>
    <t>Furcal, Rafael</t>
  </si>
  <si>
    <t>Sizemore, Grady</t>
  </si>
  <si>
    <t>Fielder, Prince</t>
  </si>
  <si>
    <t>Santana, Ervin</t>
  </si>
  <si>
    <t>Valverde, Jose</t>
  </si>
  <si>
    <t>DeRosa, Mark</t>
  </si>
  <si>
    <t>Hanson, Tommy</t>
  </si>
  <si>
    <t>Suzuki, Ichiro</t>
  </si>
  <si>
    <t>Peavy, Jake</t>
  </si>
  <si>
    <t>Delgado, Carlos</t>
  </si>
  <si>
    <t>Ramirez, Aramis</t>
  </si>
  <si>
    <t>Lee, Cliff</t>
  </si>
  <si>
    <t>Ryan, B.J.</t>
  </si>
  <si>
    <t>Rios, Alex</t>
  </si>
  <si>
    <t>Heyward, Jason</t>
  </si>
  <si>
    <t>Loney, James</t>
  </si>
  <si>
    <t>Ludwick, Ryan</t>
  </si>
  <si>
    <t>Fuentes, Brian</t>
  </si>
  <si>
    <t>Aviles, Mike</t>
  </si>
  <si>
    <t>Alvarez, Pedro</t>
  </si>
  <si>
    <t>Lyon, Brandon</t>
  </si>
  <si>
    <t>Atkins, Garrett</t>
  </si>
  <si>
    <t>Lindstrom, Matt</t>
  </si>
  <si>
    <t>Posada, Jorge</t>
  </si>
  <si>
    <t>Mora, Melvin</t>
  </si>
  <si>
    <t>Volquez, Edinson</t>
  </si>
  <si>
    <t>Vazquez, Javier</t>
  </si>
  <si>
    <t>Matsui, Kaz</t>
  </si>
  <si>
    <t>Hanrahan, Joel</t>
  </si>
  <si>
    <t>Lackey, John</t>
  </si>
  <si>
    <t>McLouth, Nate</t>
  </si>
  <si>
    <t>Anderson, Brett</t>
  </si>
  <si>
    <t>Grienke, Zack</t>
  </si>
  <si>
    <t>Saunders, Joe</t>
  </si>
  <si>
    <t>Sandoval, Pablo</t>
  </si>
  <si>
    <t>Abreau, Bobby</t>
  </si>
  <si>
    <t>Cabrera, Orlando</t>
  </si>
  <si>
    <t>Matsui, Hideki</t>
  </si>
  <si>
    <t>Weeks, Rickie</t>
  </si>
  <si>
    <t>Corcoran, Roy</t>
  </si>
  <si>
    <t>Napoli, Mike</t>
  </si>
  <si>
    <t>Span, Denard</t>
  </si>
  <si>
    <t>Sanchez, Johnthan</t>
  </si>
  <si>
    <t>Carpenter, Chris</t>
  </si>
  <si>
    <t>Johnson, Randy</t>
  </si>
  <si>
    <t>Lowrie, Jed</t>
  </si>
  <si>
    <t>Casilla, Alexi</t>
  </si>
  <si>
    <t>Percival, Troy</t>
  </si>
  <si>
    <t>Motte, Jason</t>
  </si>
  <si>
    <t>Shoppach, Kelly</t>
  </si>
  <si>
    <t>Bradley, Milton</t>
  </si>
  <si>
    <t>Escobar, Kelvim</t>
  </si>
  <si>
    <t>LaRoche, Adam</t>
  </si>
  <si>
    <t>Maholm, Paul</t>
  </si>
  <si>
    <t>Ibanez, Raul</t>
  </si>
  <si>
    <t>Reynolds, Mark</t>
  </si>
  <si>
    <t>Guzman, Cristian</t>
  </si>
  <si>
    <t>Franklin, Ryan</t>
  </si>
  <si>
    <t>Shields, Scot</t>
  </si>
  <si>
    <t>Hudson, Tim</t>
  </si>
  <si>
    <t>Giambi, Jason</t>
  </si>
  <si>
    <t>Hernandez, Ramon</t>
  </si>
  <si>
    <t>Lowell, Mike</t>
  </si>
  <si>
    <t>Scutaro, Marco</t>
  </si>
  <si>
    <t>Rodriguez, Wandy</t>
  </si>
  <si>
    <t>Cook, Aaron</t>
  </si>
  <si>
    <t>Rhodes, Arthur</t>
  </si>
  <si>
    <t>Choo, Shin-Soo</t>
  </si>
  <si>
    <t>Blake, Casey</t>
  </si>
  <si>
    <t>Young, Delmon</t>
  </si>
  <si>
    <t>Fontenot, Mike</t>
  </si>
  <si>
    <t>Flores, Jesus</t>
  </si>
  <si>
    <t>Litsch, Jesse</t>
  </si>
  <si>
    <t>McPherson, Dallas</t>
  </si>
  <si>
    <t>Jiminez, Ubaldo</t>
  </si>
  <si>
    <t>Dukes, Elijah</t>
  </si>
  <si>
    <t>Rodney, Fernando</t>
  </si>
  <si>
    <t>Kawakami, Ken</t>
  </si>
  <si>
    <t>Arrieta, Jake</t>
  </si>
  <si>
    <t>Freeman, Freddie</t>
  </si>
  <si>
    <t>Kuo, Hong-Chi</t>
  </si>
  <si>
    <t>Bard, Daniel</t>
  </si>
  <si>
    <t>Lohse, Kyle</t>
  </si>
  <si>
    <t>McClellen, Kyle</t>
  </si>
  <si>
    <t>Snyder, Chris</t>
  </si>
  <si>
    <t>Getz, Chris</t>
  </si>
  <si>
    <t>Hermida, Jeremy</t>
  </si>
  <si>
    <t>Garland, Jon</t>
  </si>
  <si>
    <t>Francour, Jeff</t>
  </si>
  <si>
    <t>Giles, Brian</t>
  </si>
  <si>
    <t>Murphy, Daniel</t>
  </si>
  <si>
    <t>Ramirez, Max</t>
  </si>
  <si>
    <t>Thornton, Matt</t>
  </si>
  <si>
    <t>Viciedo, Dayan</t>
  </si>
  <si>
    <t>Cecil, Bret</t>
  </si>
  <si>
    <t>Ross, Cody</t>
  </si>
  <si>
    <t>Perkins, Glen</t>
  </si>
  <si>
    <t>Teagarden, Taylor</t>
  </si>
  <si>
    <t>Ziegler, Brad</t>
  </si>
  <si>
    <t>Hernandez, Andrsn</t>
  </si>
  <si>
    <t>Ransom, Cody</t>
  </si>
  <si>
    <t>Chavez, Eric</t>
  </si>
  <si>
    <t>Jackson, Edwin</t>
  </si>
  <si>
    <t>Downs, Scott</t>
  </si>
  <si>
    <t>Bowden, Michael</t>
  </si>
  <si>
    <t>Weglarz, Nick</t>
  </si>
  <si>
    <t>Cunningham, Aaron</t>
  </si>
  <si>
    <t>Buchholz, Taylor</t>
  </si>
  <si>
    <t>Smith, Seth</t>
  </si>
  <si>
    <t>Zimmerman, Jordan</t>
  </si>
  <si>
    <t>Laird, Gerald</t>
  </si>
  <si>
    <t>Arredondo, Jose</t>
  </si>
  <si>
    <t>Carlson, Jesse</t>
  </si>
  <si>
    <t>Cust, Jack</t>
  </si>
  <si>
    <t>Wellemeyer, Todd</t>
  </si>
  <si>
    <t>Schumaker, Skip</t>
  </si>
  <si>
    <t>Ramirez, Ramon</t>
  </si>
  <si>
    <t>Balfour, Grant</t>
  </si>
  <si>
    <t>Howell, J.P.</t>
  </si>
  <si>
    <t>Cahill, Trevor</t>
  </si>
  <si>
    <t>Matusz, Brian</t>
  </si>
  <si>
    <t>Posey, Buster</t>
  </si>
  <si>
    <t>Fowler, Dexter</t>
  </si>
  <si>
    <t>Feliciano, Pedro</t>
  </si>
  <si>
    <t>Morrison, Logan</t>
  </si>
  <si>
    <t>Smoak, Justin</t>
  </si>
  <si>
    <t>Lewis, Fred</t>
  </si>
  <si>
    <t>Bonifacio, Emilio</t>
  </si>
  <si>
    <t>Ceda, Jose</t>
  </si>
  <si>
    <t>Escobar, Alicides</t>
  </si>
  <si>
    <t>Brocail, Doug</t>
  </si>
  <si>
    <t>Francisco, Ben</t>
  </si>
  <si>
    <t>Balentien, Wladimir</t>
  </si>
  <si>
    <t>Gamel, Mat</t>
  </si>
  <si>
    <t>Beckham, Gordon</t>
  </si>
  <si>
    <t>Wallace, Brett</t>
  </si>
  <si>
    <t>Bumgarner, Madsn</t>
  </si>
  <si>
    <t>Porcello, Rick</t>
  </si>
  <si>
    <t>Feliz, Neftali</t>
  </si>
  <si>
    <t>Holland, Derrick</t>
  </si>
  <si>
    <t>Tillman, Chris</t>
  </si>
  <si>
    <t>Santana, Carlos</t>
  </si>
  <si>
    <t>Alonzo, Yonder</t>
  </si>
  <si>
    <t>Alderson, Tim</t>
  </si>
  <si>
    <t>Galaraga, Armondo</t>
  </si>
  <si>
    <t>Capellan</t>
  </si>
  <si>
    <t>Morales, Kendry</t>
  </si>
  <si>
    <t>Lannan, John</t>
  </si>
  <si>
    <t>Nunez, Leo</t>
  </si>
  <si>
    <t>Grabow, John</t>
  </si>
  <si>
    <t>Rivera, Saul</t>
  </si>
  <si>
    <t>Thames, Marcus</t>
  </si>
  <si>
    <t>Wade, Corey</t>
  </si>
  <si>
    <t>Overbay, Lyle</t>
  </si>
  <si>
    <t>Lewis, Jensen</t>
  </si>
  <si>
    <t>Rodriguez, Ivan</t>
  </si>
  <si>
    <t>Cruz, Juan</t>
  </si>
  <si>
    <t>Soriano, Rafael</t>
  </si>
  <si>
    <t>Marshall, Sean</t>
  </si>
  <si>
    <t>Smith, Joe</t>
  </si>
  <si>
    <t>Durbin, Chad</t>
  </si>
  <si>
    <t>Lewis, Scott</t>
  </si>
  <si>
    <t>Crain, Jesse</t>
  </si>
  <si>
    <t>Sanchez, Annibal</t>
  </si>
  <si>
    <t>Hairston, Jerry</t>
  </si>
  <si>
    <t>Nelson, Joe</t>
  </si>
  <si>
    <t>Mahay, Ron</t>
  </si>
  <si>
    <t>Baker, John</t>
  </si>
  <si>
    <t>Spilborghs, Ryan</t>
  </si>
  <si>
    <t>Bruney, Brian</t>
  </si>
  <si>
    <t>Gardner, Brett</t>
  </si>
  <si>
    <t>Shouse, Brian</t>
  </si>
  <si>
    <t>Redmond, Mike</t>
  </si>
  <si>
    <t>Casilla, Santiago</t>
  </si>
  <si>
    <t>Murphy, David</t>
  </si>
  <si>
    <t>Harris, Willie</t>
  </si>
  <si>
    <t>Millar, Kevin</t>
  </si>
  <si>
    <t>McDonald, James</t>
  </si>
  <si>
    <t>Oliver, Darren</t>
  </si>
  <si>
    <t>Freese, David</t>
  </si>
  <si>
    <t>Gallagher, Sean</t>
  </si>
  <si>
    <t>Braden, Dallas</t>
  </si>
  <si>
    <t>Burriss, Emmanuel</t>
  </si>
  <si>
    <t>Mota, Guillermo</t>
  </si>
  <si>
    <t>Cameron, Mike</t>
  </si>
  <si>
    <t>Green, Sean</t>
  </si>
  <si>
    <t>Aardsma, David</t>
  </si>
  <si>
    <t>Seay, Bobby</t>
  </si>
  <si>
    <t>Ishikawa, Travis</t>
  </si>
  <si>
    <t>Branyan, Russell</t>
  </si>
  <si>
    <t>Hansen/Sowers/Shealy</t>
  </si>
  <si>
    <t>Perry, Ryan</t>
  </si>
  <si>
    <t>Burton, Jared</t>
  </si>
  <si>
    <t>Reyes, Dennys</t>
  </si>
  <si>
    <t>Eckstein, David</t>
  </si>
  <si>
    <t>Feliz, Pedro</t>
  </si>
  <si>
    <t>Belisario, Ronald</t>
  </si>
  <si>
    <t>Weather, David</t>
  </si>
  <si>
    <t>Thurston, Joe</t>
  </si>
  <si>
    <t>Bailey, Andrew</t>
  </si>
  <si>
    <t>Marquis, Jason</t>
  </si>
  <si>
    <t>Coffey, Todd</t>
  </si>
  <si>
    <t>Gonzalez/Adenhart</t>
  </si>
  <si>
    <t>Morgan, Nyjer</t>
  </si>
  <si>
    <t>Castillo, Luis</t>
  </si>
  <si>
    <t>Romero, Ricky</t>
  </si>
  <si>
    <t>Frasor, Jason</t>
  </si>
  <si>
    <t>Linebrink, Scott</t>
  </si>
  <si>
    <t>Mock, Garrett</t>
  </si>
  <si>
    <t>Meyer, Dan</t>
  </si>
  <si>
    <t>Mijares, Jose</t>
  </si>
  <si>
    <t>Ross, David</t>
  </si>
  <si>
    <t>Affeldt, Jeremy</t>
  </si>
  <si>
    <t>Chavez, Endy</t>
  </si>
  <si>
    <t>Wakefield, Tim</t>
  </si>
  <si>
    <t>Ohlendorf, Ross</t>
  </si>
  <si>
    <t>Hawkins, LaTroy</t>
  </si>
  <si>
    <t>Condrey, Clay</t>
  </si>
  <si>
    <t>Sampson, Chris</t>
  </si>
  <si>
    <t>Richmond, Scott</t>
  </si>
  <si>
    <t>Biemel, Joe</t>
  </si>
  <si>
    <t>Callaspo, Alberto</t>
  </si>
  <si>
    <t>DiFelice, Mark</t>
  </si>
  <si>
    <t>Bourn, Michael</t>
  </si>
  <si>
    <t>Barajas, Rod</t>
  </si>
  <si>
    <t>Gutierrez, Juan</t>
  </si>
  <si>
    <t>Wright, Jamey</t>
  </si>
  <si>
    <t>Looper, Braden</t>
  </si>
  <si>
    <t>Hoffpauir, Micah</t>
  </si>
  <si>
    <t>Stults, Eric</t>
  </si>
  <si>
    <t>Parnell, Bobby</t>
  </si>
  <si>
    <t>Martis, Shairon</t>
  </si>
  <si>
    <t>Izturis, Maicer</t>
  </si>
  <si>
    <t>Coghlan, Chris</t>
  </si>
  <si>
    <t>Guzman, Angel</t>
  </si>
  <si>
    <t>Wuertz, Michael</t>
  </si>
  <si>
    <t>Byrd, Marlon</t>
  </si>
  <si>
    <t>Zobrist, Ben</t>
  </si>
  <si>
    <t>Troncoso, Ramon</t>
  </si>
  <si>
    <t>Kendall, Jason</t>
  </si>
  <si>
    <t>Izturis, Cesar</t>
  </si>
  <si>
    <t>Harrison, Matt</t>
  </si>
  <si>
    <t>Parra, Geraldo</t>
  </si>
  <si>
    <t>Stetter, Mitch</t>
  </si>
  <si>
    <t>Happ, J.A.</t>
  </si>
  <si>
    <t>Tallet, Brian</t>
  </si>
  <si>
    <t>Mujica, Edward</t>
  </si>
  <si>
    <t>Wells, Randy</t>
  </si>
  <si>
    <t>Outman, Josh</t>
  </si>
  <si>
    <t>Guerrier, Matt</t>
  </si>
  <si>
    <t>Feldman, Scott</t>
  </si>
  <si>
    <t>Choate, Randy</t>
  </si>
  <si>
    <t>Rivera, Juan</t>
  </si>
  <si>
    <t>Romo, Sergio</t>
  </si>
  <si>
    <t>Mazzaro, Vin</t>
  </si>
  <si>
    <t>Palmer, Matt</t>
  </si>
  <si>
    <t>Contreras, Jose</t>
  </si>
  <si>
    <t>Sheffield, Gary</t>
  </si>
  <si>
    <t>Montero, Miguel</t>
  </si>
  <si>
    <t>Bergesen, Brian</t>
  </si>
  <si>
    <t>Nieve, Fernando</t>
  </si>
  <si>
    <t>Johnson, Jim</t>
  </si>
  <si>
    <t>Masset, Nick</t>
  </si>
  <si>
    <t>Correia, Kevin</t>
  </si>
  <si>
    <t>Reimold, Nolan</t>
  </si>
  <si>
    <t>Hanigan, Ryan</t>
  </si>
  <si>
    <t>Sadowski, Ryan</t>
  </si>
  <si>
    <t>Ortiz, David</t>
  </si>
  <si>
    <t>McDougal, Mike</t>
  </si>
  <si>
    <t>McGehee, Casey</t>
  </si>
  <si>
    <t>Wilson, Jack</t>
  </si>
  <si>
    <t>Niemann, Jeff</t>
  </si>
  <si>
    <t>Podsednik, Scott</t>
  </si>
  <si>
    <t>CWS</t>
  </si>
  <si>
    <t>Aceves, Alfredo</t>
  </si>
  <si>
    <t>De La Rosa, Jorge</t>
  </si>
  <si>
    <t>O'Day, Darren</t>
  </si>
  <si>
    <t>Jones, Garrett</t>
  </si>
  <si>
    <t>Hunter, Tommy</t>
  </si>
  <si>
    <t>Norris, Bud</t>
  </si>
  <si>
    <t>Counsel, Craig</t>
  </si>
  <si>
    <t>Gegerson, Luke</t>
  </si>
  <si>
    <t>Latos, Mat</t>
  </si>
  <si>
    <t>Martinez, Pedro</t>
  </si>
  <si>
    <t>Betancourt, Rafael</t>
  </si>
  <si>
    <t>Prado, Martin</t>
  </si>
  <si>
    <t>Martinez, Joe</t>
  </si>
  <si>
    <t>Reyes / Zambrano</t>
  </si>
  <si>
    <t>Zambrano / Reyes</t>
  </si>
  <si>
    <t>Valez, Eugenio</t>
  </si>
  <si>
    <t>Richard, Clayton</t>
  </si>
  <si>
    <t>Nippert, Dustin</t>
  </si>
  <si>
    <t>Young, Delwyn</t>
  </si>
  <si>
    <t>Belisario, Rondald</t>
  </si>
  <si>
    <t>Jepsen, Kevin</t>
  </si>
  <si>
    <t>Duensing, Brian</t>
  </si>
  <si>
    <t>Davis, Rajai</t>
  </si>
  <si>
    <t>Narveson, Chris</t>
  </si>
  <si>
    <t>Ramos, Cesar</t>
  </si>
  <si>
    <t>Updated October 17, 2009 at 4 PM CT</t>
  </si>
  <si>
    <t>Points</t>
  </si>
  <si>
    <t>Tourney</t>
  </si>
  <si>
    <t>Win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</si>
</sst>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Wide Latin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11"/>
      <color indexed="56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>
      <alignment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43" fontId="0" fillId="0" borderId="0" xfId="42" applyFont="1" applyFill="1" applyAlignment="1" applyProtection="1">
      <alignment horizontal="center"/>
      <protection locked="0"/>
    </xf>
    <xf numFmtId="0" fontId="0" fillId="0" borderId="0" xfId="42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/>
    </xf>
    <xf numFmtId="174" fontId="37" fillId="0" borderId="0" xfId="42" applyNumberFormat="1" applyFont="1" applyAlignment="1">
      <alignment/>
    </xf>
    <xf numFmtId="43" fontId="37" fillId="0" borderId="0" xfId="42" applyFont="1" applyAlignment="1">
      <alignment/>
    </xf>
    <xf numFmtId="43" fontId="37" fillId="0" borderId="0" xfId="0" applyNumberFormat="1" applyFont="1" applyAlignment="1">
      <alignment/>
    </xf>
    <xf numFmtId="174" fontId="37" fillId="0" borderId="0" xfId="0" applyNumberFormat="1" applyFont="1" applyAlignment="1">
      <alignment/>
    </xf>
    <xf numFmtId="44" fontId="37" fillId="0" borderId="0" xfId="44" applyFont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4" fontId="37" fillId="0" borderId="10" xfId="42" applyNumberFormat="1" applyFont="1" applyBorder="1" applyAlignment="1">
      <alignment/>
    </xf>
    <xf numFmtId="43" fontId="37" fillId="0" borderId="10" xfId="42" applyFont="1" applyBorder="1" applyAlignment="1">
      <alignment/>
    </xf>
    <xf numFmtId="43" fontId="37" fillId="0" borderId="10" xfId="0" applyNumberFormat="1" applyFont="1" applyBorder="1" applyAlignment="1">
      <alignment/>
    </xf>
    <xf numFmtId="44" fontId="38" fillId="0" borderId="0" xfId="44" applyFont="1" applyAlignment="1">
      <alignment horizontal="center"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0" fontId="41" fillId="0" borderId="0" xfId="0" applyFont="1" applyAlignment="1">
      <alignment horizontal="center"/>
    </xf>
    <xf numFmtId="43" fontId="31" fillId="0" borderId="0" xfId="42" applyFont="1" applyAlignment="1">
      <alignment/>
    </xf>
    <xf numFmtId="174" fontId="31" fillId="0" borderId="0" xfId="42" applyNumberFormat="1" applyFont="1" applyAlignment="1">
      <alignment/>
    </xf>
    <xf numFmtId="43" fontId="31" fillId="0" borderId="0" xfId="42" applyFont="1" applyAlignment="1">
      <alignment horizontal="center"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43" fontId="34" fillId="0" borderId="0" xfId="42" applyFont="1" applyAlignment="1">
      <alignment horizontal="center"/>
    </xf>
    <xf numFmtId="43" fontId="31" fillId="0" borderId="11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42" fillId="33" borderId="0" xfId="0" applyFont="1" applyFill="1" applyAlignment="1">
      <alignment horizontal="center"/>
    </xf>
    <xf numFmtId="174" fontId="42" fillId="33" borderId="0" xfId="42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34" fillId="0" borderId="0" xfId="0" applyFont="1" applyAlignment="1">
      <alignment horizontal="right"/>
    </xf>
    <xf numFmtId="43" fontId="34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3" fontId="41" fillId="0" borderId="11" xfId="42" applyFont="1" applyBorder="1" applyAlignment="1">
      <alignment horizontal="center"/>
    </xf>
    <xf numFmtId="0" fontId="33" fillId="33" borderId="0" xfId="0" applyFont="1" applyFill="1" applyAlignment="1">
      <alignment horizontal="center"/>
    </xf>
    <xf numFmtId="44" fontId="38" fillId="0" borderId="0" xfId="44" applyFont="1" applyAlignment="1">
      <alignment horizontal="center"/>
    </xf>
    <xf numFmtId="0" fontId="30" fillId="33" borderId="0" xfId="0" applyFont="1" applyFill="1" applyAlignment="1">
      <alignment horizontal="right"/>
    </xf>
    <xf numFmtId="43" fontId="34" fillId="0" borderId="0" xfId="42" applyFont="1" applyAlignment="1">
      <alignment horizontal="center"/>
    </xf>
    <xf numFmtId="0" fontId="8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49" customWidth="1"/>
    <col min="2" max="2" width="1.7109375" style="49" customWidth="1"/>
    <col min="3" max="3" width="5.7109375" style="49" customWidth="1"/>
    <col min="4" max="4" width="7.7109375" style="49" customWidth="1"/>
    <col min="5" max="5" width="6.7109375" style="49" customWidth="1"/>
    <col min="6" max="6" width="7.7109375" style="49" customWidth="1"/>
    <col min="7" max="7" width="6.7109375" style="49" customWidth="1"/>
    <col min="8" max="9" width="7.7109375" style="49" customWidth="1"/>
    <col min="10" max="10" width="6.7109375" style="49" customWidth="1"/>
    <col min="11" max="11" width="9.28125" style="49" customWidth="1"/>
    <col min="12" max="12" width="1.7109375" style="49" customWidth="1"/>
    <col min="13" max="13" width="5.7109375" style="49" customWidth="1"/>
    <col min="14" max="14" width="7.7109375" style="49" customWidth="1"/>
    <col min="15" max="15" width="1.7109375" style="49" customWidth="1"/>
    <col min="16" max="16" width="5.7109375" style="49" customWidth="1"/>
    <col min="17" max="17" width="7.7109375" style="49" customWidth="1"/>
    <col min="18" max="18" width="1.7109375" style="49" customWidth="1"/>
    <col min="19" max="19" width="5.7109375" style="49" customWidth="1"/>
    <col min="20" max="20" width="7.7109375" style="49" customWidth="1"/>
    <col min="21" max="21" width="1.7109375" style="49" customWidth="1"/>
    <col min="22" max="22" width="5.7109375" style="49" customWidth="1"/>
    <col min="23" max="23" width="7.7109375" style="49" customWidth="1"/>
    <col min="24" max="24" width="3.7109375" style="49" customWidth="1"/>
    <col min="25" max="16384" width="9.140625" style="49" customWidth="1"/>
  </cols>
  <sheetData>
    <row r="1" spans="1:23" ht="18.75">
      <c r="A1" s="47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93" t="s">
        <v>874</v>
      </c>
      <c r="R1" s="93"/>
      <c r="S1" s="93"/>
      <c r="T1" s="93"/>
      <c r="U1" s="93"/>
      <c r="V1" s="93"/>
      <c r="W1" s="93"/>
    </row>
    <row r="2" ht="7.5" customHeight="1"/>
    <row r="3" spans="3:23" s="50" customFormat="1" ht="15" customHeight="1">
      <c r="C3" s="91">
        <v>2009</v>
      </c>
      <c r="D3" s="91"/>
      <c r="E3" s="91"/>
      <c r="F3" s="91"/>
      <c r="G3" s="91"/>
      <c r="H3" s="91"/>
      <c r="I3" s="91"/>
      <c r="J3" s="91"/>
      <c r="K3" s="91"/>
      <c r="L3" s="51"/>
      <c r="M3" s="91">
        <v>2010</v>
      </c>
      <c r="N3" s="91"/>
      <c r="O3" s="51"/>
      <c r="P3" s="91">
        <v>2011</v>
      </c>
      <c r="Q3" s="91"/>
      <c r="R3" s="51"/>
      <c r="S3" s="91">
        <v>2012</v>
      </c>
      <c r="T3" s="91"/>
      <c r="U3" s="51"/>
      <c r="V3" s="91">
        <v>2013</v>
      </c>
      <c r="W3" s="91"/>
    </row>
    <row r="4" spans="1:23" s="50" customFormat="1" ht="7.5" customHeight="1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  <c r="L4" s="51"/>
      <c r="M4" s="54"/>
      <c r="N4" s="54"/>
      <c r="O4" s="51"/>
      <c r="P4" s="53"/>
      <c r="Q4" s="53"/>
      <c r="R4" s="51"/>
      <c r="S4" s="54"/>
      <c r="T4" s="54"/>
      <c r="U4" s="51"/>
      <c r="V4" s="53"/>
      <c r="W4" s="53"/>
    </row>
    <row r="5" spans="1:27" s="56" customFormat="1" ht="15">
      <c r="A5" s="55" t="s">
        <v>4</v>
      </c>
      <c r="C5" s="57" t="s">
        <v>2</v>
      </c>
      <c r="D5" s="57" t="s">
        <v>112</v>
      </c>
      <c r="E5" s="57" t="s">
        <v>113</v>
      </c>
      <c r="F5" s="57" t="s">
        <v>114</v>
      </c>
      <c r="G5" s="57" t="s">
        <v>115</v>
      </c>
      <c r="H5" s="57" t="s">
        <v>62</v>
      </c>
      <c r="I5" s="57" t="s">
        <v>14</v>
      </c>
      <c r="J5" s="57" t="s">
        <v>63</v>
      </c>
      <c r="K5" s="57" t="s">
        <v>64</v>
      </c>
      <c r="L5" s="58"/>
      <c r="M5" s="57" t="s">
        <v>2</v>
      </c>
      <c r="N5" s="57" t="s">
        <v>3</v>
      </c>
      <c r="O5" s="58"/>
      <c r="P5" s="57" t="s">
        <v>2</v>
      </c>
      <c r="Q5" s="57" t="s">
        <v>3</v>
      </c>
      <c r="R5" s="58"/>
      <c r="S5" s="57" t="s">
        <v>2</v>
      </c>
      <c r="T5" s="57" t="s">
        <v>3</v>
      </c>
      <c r="U5" s="58"/>
      <c r="V5" s="57" t="s">
        <v>2</v>
      </c>
      <c r="W5" s="57" t="s">
        <v>3</v>
      </c>
      <c r="Y5" s="82" t="s">
        <v>875</v>
      </c>
      <c r="Z5" s="82" t="s">
        <v>876</v>
      </c>
      <c r="AA5" s="83" t="s">
        <v>877</v>
      </c>
    </row>
    <row r="6" spans="25:27" s="50" customFormat="1" ht="7.5" customHeight="1">
      <c r="Y6" s="84"/>
      <c r="Z6" s="84"/>
      <c r="AA6" s="60"/>
    </row>
    <row r="7" spans="1:27" s="56" customFormat="1" ht="15" customHeight="1">
      <c r="A7" s="59" t="s">
        <v>560</v>
      </c>
      <c r="C7" s="60">
        <f>+COUNTIF(Chaplin!$I$5:$I$32,"&gt;0")</f>
        <v>28</v>
      </c>
      <c r="D7" s="61">
        <f>+Chaplin!I34</f>
        <v>103.54999999999998</v>
      </c>
      <c r="E7" s="61">
        <f>+Chaplin!I80</f>
        <v>41.2</v>
      </c>
      <c r="F7" s="61">
        <f>+Chaplin!I89</f>
        <v>0</v>
      </c>
      <c r="G7" s="61">
        <v>0</v>
      </c>
      <c r="H7" s="61">
        <f aca="true" t="shared" si="0" ref="H7:H26">+D7+E7+F7-G7</f>
        <v>144.75</v>
      </c>
      <c r="I7" s="61">
        <f aca="true" t="shared" si="1" ref="I7:I26">+CEILING(IF(H7&gt;($I$31*1.2),(9*(H7-1.2*$I$31)+$I$31*0.5),IF(H7&gt;($I$31*1.1),(4*(H7-1.1*$I$31)+$I$31*0.1),IF(H7&gt;$I$31,H7-$I$31,0))),0.05)</f>
        <v>303.65000000000003</v>
      </c>
      <c r="J7" s="61">
        <f>+Chaplin!I47</f>
        <v>6.05</v>
      </c>
      <c r="K7" s="62">
        <f aca="true" t="shared" si="2" ref="K7:K26">+H7+I7+J7</f>
        <v>454.45000000000005</v>
      </c>
      <c r="M7" s="60">
        <f>+COUNTIF(Chaplin!$J$5:$J$32,"&gt;0")</f>
        <v>14</v>
      </c>
      <c r="N7" s="61">
        <f>+Chaplin!J34</f>
        <v>81.74999999999999</v>
      </c>
      <c r="P7" s="60">
        <f>+COUNTIF(Chaplin!$K$5:$K$32,"&gt;0")</f>
        <v>13</v>
      </c>
      <c r="Q7" s="61">
        <f>+Chaplin!K34</f>
        <v>77.44999999999999</v>
      </c>
      <c r="S7" s="60">
        <f>+COUNTIF(Chaplin!$L$5:$L$32,"&gt;0")</f>
        <v>11</v>
      </c>
      <c r="T7" s="61">
        <f>+Chaplin!L34</f>
        <v>71.99999999999999</v>
      </c>
      <c r="V7" s="60">
        <f>+COUNTIF(Chaplin!$M$5:$M$32,"&gt;0")</f>
        <v>5</v>
      </c>
      <c r="W7" s="61">
        <f>+Chaplin!M34</f>
        <v>33.65</v>
      </c>
      <c r="Y7" s="84">
        <v>2</v>
      </c>
      <c r="Z7" s="84"/>
      <c r="AA7" s="60">
        <f>Q32</f>
        <v>407</v>
      </c>
    </row>
    <row r="8" spans="1:27" s="56" customFormat="1" ht="15" customHeight="1">
      <c r="A8" s="59" t="s">
        <v>83</v>
      </c>
      <c r="C8" s="60">
        <f>+COUNTIF(Adkisson!$I$5:$I$32,"&gt;0")</f>
        <v>28</v>
      </c>
      <c r="D8" s="61">
        <f>+Adkisson!I34</f>
        <v>98.95</v>
      </c>
      <c r="E8" s="61">
        <f>+Adkisson!I80</f>
        <v>28.5</v>
      </c>
      <c r="F8" s="61">
        <f>+Adkisson!I89</f>
        <v>0</v>
      </c>
      <c r="G8" s="61">
        <v>0</v>
      </c>
      <c r="H8" s="61">
        <f t="shared" si="0"/>
        <v>127.45</v>
      </c>
      <c r="I8" s="61">
        <f t="shared" si="1"/>
        <v>147.95000000000002</v>
      </c>
      <c r="J8" s="61">
        <f>+Adkisson!I48</f>
        <v>7.4</v>
      </c>
      <c r="K8" s="62">
        <f t="shared" si="2"/>
        <v>282.8</v>
      </c>
      <c r="M8" s="60">
        <f>+COUNTIF(Adkisson!$J$5:$J$32,"&gt;0")</f>
        <v>16</v>
      </c>
      <c r="N8" s="61">
        <f>+Adkisson!J34</f>
        <v>73.8</v>
      </c>
      <c r="P8" s="60">
        <f>+COUNTIF(Adkisson!$K$5:$K$32,"&gt;0")</f>
        <v>12</v>
      </c>
      <c r="Q8" s="61">
        <f>+Adkisson!K34</f>
        <v>56.449999999999996</v>
      </c>
      <c r="S8" s="60">
        <f>+COUNTIF(Adkisson!$L$5:$L$32,"&gt;0")</f>
        <v>6</v>
      </c>
      <c r="T8" s="61">
        <f>+Adkisson!L34</f>
        <v>22.099999999999998</v>
      </c>
      <c r="V8" s="60">
        <f>+COUNTIF(Adkisson!$M$5:$M$32,"&gt;0")</f>
        <v>4</v>
      </c>
      <c r="W8" s="61">
        <f>+Adkisson!M34</f>
        <v>12.6</v>
      </c>
      <c r="Y8" s="84">
        <v>1</v>
      </c>
      <c r="Z8" s="84"/>
      <c r="AA8" s="60">
        <f>Q31</f>
        <v>655</v>
      </c>
    </row>
    <row r="9" spans="1:27" s="56" customFormat="1" ht="15" customHeight="1">
      <c r="A9" s="59" t="s">
        <v>8</v>
      </c>
      <c r="C9" s="60">
        <f>+COUNTIF(Boyd!$I$5:$I$32,"&gt;0")</f>
        <v>28</v>
      </c>
      <c r="D9" s="61">
        <f>+Boyd!I34</f>
        <v>116.19999999999999</v>
      </c>
      <c r="E9" s="61">
        <f>+Boyd!I65</f>
        <v>12.3</v>
      </c>
      <c r="F9" s="61">
        <f>+Boyd!I74</f>
        <v>-3.6</v>
      </c>
      <c r="G9" s="61">
        <v>0</v>
      </c>
      <c r="H9" s="61">
        <f t="shared" si="0"/>
        <v>124.9</v>
      </c>
      <c r="I9" s="61">
        <f t="shared" si="1"/>
        <v>125</v>
      </c>
      <c r="J9" s="61">
        <f>+Boyd!I48</f>
        <v>11.15</v>
      </c>
      <c r="K9" s="62">
        <f t="shared" si="2"/>
        <v>261.05</v>
      </c>
      <c r="L9" s="64"/>
      <c r="M9" s="60">
        <f>+COUNTIF(Boyd!$J$5:$J$32,"&gt;0")</f>
        <v>19</v>
      </c>
      <c r="N9" s="61">
        <f>+Boyd!J34</f>
        <v>94.09999999999998</v>
      </c>
      <c r="P9" s="60">
        <f>+COUNTIF(Boyd!$K$5:$K$32,"&gt;0")</f>
        <v>19</v>
      </c>
      <c r="Q9" s="61">
        <f>+Boyd!K34</f>
        <v>94.09999999999998</v>
      </c>
      <c r="S9" s="60">
        <f>+COUNTIF(Boyd!$L$5:$L$32,"&gt;0")</f>
        <v>11</v>
      </c>
      <c r="T9" s="61">
        <f>+Boyd!L34</f>
        <v>53.49999999999999</v>
      </c>
      <c r="V9" s="60">
        <f>+COUNTIF(Boyd!$M$5:$M$32,"&gt;0")</f>
        <v>3</v>
      </c>
      <c r="W9" s="61">
        <f>+Boyd!M34</f>
        <v>26.099999999999998</v>
      </c>
      <c r="Y9" s="85">
        <v>10</v>
      </c>
      <c r="Z9" s="85"/>
      <c r="AA9" s="60">
        <f>T35</f>
        <v>24</v>
      </c>
    </row>
    <row r="10" spans="1:27" s="56" customFormat="1" ht="15" customHeight="1">
      <c r="A10" s="59" t="s">
        <v>263</v>
      </c>
      <c r="C10" s="60">
        <f>+COUNTIF(Biegler!$I$5:$I$32,"&gt;0")</f>
        <v>28</v>
      </c>
      <c r="D10" s="61">
        <f>+Biegler!I34</f>
        <v>122.55</v>
      </c>
      <c r="E10" s="61">
        <f>+Biegler!I66</f>
        <v>4.4</v>
      </c>
      <c r="F10" s="61">
        <f>+Biegler!I78</f>
        <v>3.6</v>
      </c>
      <c r="G10" s="61">
        <v>11.4</v>
      </c>
      <c r="H10" s="61">
        <f t="shared" si="0"/>
        <v>119.15</v>
      </c>
      <c r="I10" s="61">
        <f t="shared" si="1"/>
        <v>73.25</v>
      </c>
      <c r="J10" s="61">
        <f>+Biegler!I47</f>
        <v>12.05</v>
      </c>
      <c r="K10" s="62">
        <f t="shared" si="2"/>
        <v>204.45000000000002</v>
      </c>
      <c r="M10" s="60">
        <f>+COUNTIF(Biegler!$J$5:$J$32,"&gt;0")</f>
        <v>13</v>
      </c>
      <c r="N10" s="61">
        <f>+Biegler!J34</f>
        <v>85.35000000000001</v>
      </c>
      <c r="P10" s="60">
        <f>+COUNTIF(Biegler!$K$5:$K$32,"&gt;0")</f>
        <v>10</v>
      </c>
      <c r="Q10" s="61">
        <f>+Biegler!K34</f>
        <v>66</v>
      </c>
      <c r="S10" s="60">
        <f>+COUNTIF(Biegler!$L$5:$L$32,"&gt;0")</f>
        <v>3</v>
      </c>
      <c r="T10" s="61">
        <f>+Biegler!L34</f>
        <v>18.75</v>
      </c>
      <c r="V10" s="60">
        <f>+COUNTIF(Biegler!$M$5:$M$32,"&gt;0")</f>
        <v>1</v>
      </c>
      <c r="W10" s="61">
        <f>+Biegler!M34</f>
        <v>4.4</v>
      </c>
      <c r="Y10" s="85">
        <v>19</v>
      </c>
      <c r="Z10" s="85"/>
      <c r="AA10" s="60"/>
    </row>
    <row r="11" spans="1:27" s="56" customFormat="1" ht="15" customHeight="1">
      <c r="A11" s="59" t="s">
        <v>11</v>
      </c>
      <c r="C11" s="60">
        <f>+COUNTIF(Rittenhouse!$I$5:$I$32,"&gt;0")</f>
        <v>28</v>
      </c>
      <c r="D11" s="61">
        <f>+Rittenhouse!I34</f>
        <v>114.40000000000002</v>
      </c>
      <c r="E11" s="61">
        <f>+Rittenhouse!I73</f>
        <v>5.800000000000001</v>
      </c>
      <c r="F11" s="61">
        <f>+Rittenhouse!I82</f>
        <v>0</v>
      </c>
      <c r="G11" s="61">
        <v>1.35</v>
      </c>
      <c r="H11" s="61">
        <f t="shared" si="0"/>
        <v>118.85000000000002</v>
      </c>
      <c r="I11" s="61">
        <f t="shared" si="1"/>
        <v>70.60000000000001</v>
      </c>
      <c r="J11" s="61">
        <f>+Rittenhouse!I48</f>
        <v>9.399999999999999</v>
      </c>
      <c r="K11" s="62">
        <f t="shared" si="2"/>
        <v>198.85000000000005</v>
      </c>
      <c r="M11" s="60">
        <f>+COUNTIF(Rittenhouse!$J$5:$J$32,"&gt;0")</f>
        <v>18</v>
      </c>
      <c r="N11" s="61">
        <f>+Rittenhouse!J34</f>
        <v>86.25000000000001</v>
      </c>
      <c r="P11" s="60">
        <f>+COUNTIF(Rittenhouse!$K$5:$K$32,"&gt;0")</f>
        <v>14</v>
      </c>
      <c r="Q11" s="61">
        <f>+Rittenhouse!K34</f>
        <v>69.5</v>
      </c>
      <c r="S11" s="60">
        <f>+COUNTIF(Rittenhouse!$L$5:$L$32,"&gt;0")</f>
        <v>9</v>
      </c>
      <c r="T11" s="61">
        <f>+Rittenhouse!L34</f>
        <v>53.74999999999999</v>
      </c>
      <c r="V11" s="60">
        <f>+COUNTIF(Rittenhouse!$M$5:$M$32,"&gt;0")</f>
        <v>6</v>
      </c>
      <c r="W11" s="61">
        <f>+Rittenhouse!M34</f>
        <v>38.8</v>
      </c>
      <c r="Y11" s="85">
        <v>15</v>
      </c>
      <c r="Z11" s="85"/>
      <c r="AA11" s="60"/>
    </row>
    <row r="12" spans="1:27" s="56" customFormat="1" ht="15" customHeight="1">
      <c r="A12" s="59" t="s">
        <v>12</v>
      </c>
      <c r="C12" s="60">
        <f>+COUNTIF(WoodfordB!$I$5:$I$32,"&gt;0")</f>
        <v>28</v>
      </c>
      <c r="D12" s="61">
        <f>+WoodfordB!I34</f>
        <v>100.05000000000001</v>
      </c>
      <c r="E12" s="61">
        <f>+WoodfordB!I68</f>
        <v>13.750000000000002</v>
      </c>
      <c r="F12" s="61">
        <f>+WoodfordB!I77</f>
        <v>0</v>
      </c>
      <c r="G12" s="61">
        <v>0</v>
      </c>
      <c r="H12" s="61">
        <f t="shared" si="0"/>
        <v>113.80000000000001</v>
      </c>
      <c r="I12" s="61">
        <f t="shared" si="1"/>
        <v>38.15</v>
      </c>
      <c r="J12" s="61">
        <f>+WoodfordB!I48</f>
        <v>6.65</v>
      </c>
      <c r="K12" s="62">
        <f t="shared" si="2"/>
        <v>158.60000000000002</v>
      </c>
      <c r="M12" s="60">
        <f>+COUNTIF(WoodfordB!$J$5:$J$32,"&gt;0")</f>
        <v>15</v>
      </c>
      <c r="N12" s="61">
        <f>+WoodfordB!J34</f>
        <v>79.14999999999999</v>
      </c>
      <c r="P12" s="60">
        <f>+COUNTIF(WoodfordB!$K$5:$K$32,"&gt;0")</f>
        <v>13</v>
      </c>
      <c r="Q12" s="61">
        <f>+WoodfordB!K34</f>
        <v>71.14999999999999</v>
      </c>
      <c r="S12" s="60">
        <f>+COUNTIF(WoodfordB!$L$5:$L$32,"&gt;0")</f>
        <v>5</v>
      </c>
      <c r="T12" s="61">
        <f>+WoodfordB!L34</f>
        <v>37.65</v>
      </c>
      <c r="V12" s="60">
        <f>+COUNTIF(WoodfordB!$M$5:$M$32,"&gt;0")</f>
        <v>2</v>
      </c>
      <c r="W12" s="61">
        <f>+WoodfordB!M34</f>
        <v>24.8</v>
      </c>
      <c r="Y12" s="85">
        <v>11</v>
      </c>
      <c r="Z12" s="85"/>
      <c r="AA12" s="60"/>
    </row>
    <row r="13" spans="1:27" s="56" customFormat="1" ht="15" customHeight="1">
      <c r="A13" s="59" t="s">
        <v>82</v>
      </c>
      <c r="C13" s="60">
        <f>+COUNTIF(Berdie!$I$5:$I$32,"&gt;0")</f>
        <v>28</v>
      </c>
      <c r="D13" s="61">
        <f>+Berdie!I34</f>
        <v>99.1</v>
      </c>
      <c r="E13" s="61">
        <f>+Berdie!I73</f>
        <v>18.150000000000002</v>
      </c>
      <c r="F13" s="61">
        <f>+Berdie!I83</f>
        <v>0</v>
      </c>
      <c r="G13" s="61">
        <v>7.55</v>
      </c>
      <c r="H13" s="61">
        <f t="shared" si="0"/>
        <v>109.7</v>
      </c>
      <c r="I13" s="61">
        <f t="shared" si="1"/>
        <v>21.700000000000003</v>
      </c>
      <c r="J13" s="61">
        <f>+Berdie!I48</f>
        <v>17.85</v>
      </c>
      <c r="K13" s="62">
        <f t="shared" si="2"/>
        <v>149.25</v>
      </c>
      <c r="M13" s="60">
        <f>+COUNTIF(Berdie!$J$5:$J$32,"&gt;0")</f>
        <v>20</v>
      </c>
      <c r="N13" s="61">
        <f>+Berdie!J34</f>
        <v>85.14999999999999</v>
      </c>
      <c r="P13" s="60">
        <f>+COUNTIF(Berdie!$K$5:$K$32,"&gt;0")</f>
        <v>15</v>
      </c>
      <c r="Q13" s="61">
        <f>+Berdie!K34</f>
        <v>55.14999999999999</v>
      </c>
      <c r="S13" s="60">
        <f>+COUNTIF(Berdie!$L$5:$L$32,"&gt;0")</f>
        <v>10</v>
      </c>
      <c r="T13" s="61">
        <f>+Berdie!L34</f>
        <v>41.199999999999996</v>
      </c>
      <c r="V13" s="60">
        <f>+COUNTIF(Berdie!$M$5:$M$32,"&gt;0")</f>
        <v>4</v>
      </c>
      <c r="W13" s="61">
        <f>+Berdie!M34</f>
        <v>14.000000000000002</v>
      </c>
      <c r="Y13" s="85">
        <v>9</v>
      </c>
      <c r="Z13" s="85"/>
      <c r="AA13" s="60">
        <f>T34</f>
        <v>45</v>
      </c>
    </row>
    <row r="14" spans="1:27" s="56" customFormat="1" ht="15" customHeight="1">
      <c r="A14" s="59" t="s">
        <v>384</v>
      </c>
      <c r="C14" s="60">
        <f>+COUNTIF(Zimmer!$I$5:$I$32,"&gt;0")</f>
        <v>28</v>
      </c>
      <c r="D14" s="61">
        <f>+Zimmer!I34</f>
        <v>94.75000000000001</v>
      </c>
      <c r="E14" s="61">
        <f>+Zimmer!I69</f>
        <v>13</v>
      </c>
      <c r="F14" s="61">
        <f>+Zimmer!I78</f>
        <v>4.85</v>
      </c>
      <c r="G14" s="61">
        <v>1.9</v>
      </c>
      <c r="H14" s="61">
        <f t="shared" si="0"/>
        <v>110.7</v>
      </c>
      <c r="I14" s="61">
        <f t="shared" si="1"/>
        <v>25.700000000000003</v>
      </c>
      <c r="J14" s="61">
        <f>+Zimmer!I47</f>
        <v>2.1</v>
      </c>
      <c r="K14" s="62">
        <f t="shared" si="2"/>
        <v>138.5</v>
      </c>
      <c r="M14" s="60">
        <f>+COUNTIF(Zimmer!$J$5:$J$32,"&gt;0")</f>
        <v>16</v>
      </c>
      <c r="N14" s="61">
        <f>+Zimmer!J34</f>
        <v>71.45</v>
      </c>
      <c r="P14" s="60">
        <f>+COUNTIF(Zimmer!$K$5:$K$32,"&gt;0")</f>
        <v>14</v>
      </c>
      <c r="Q14" s="61">
        <f>+Zimmer!K34</f>
        <v>63.55</v>
      </c>
      <c r="S14" s="60">
        <f>+COUNTIF(Zimmer!$L$5:$L$32,"&gt;0")</f>
        <v>13</v>
      </c>
      <c r="T14" s="61">
        <f>+Zimmer!L34</f>
        <v>54.599999999999994</v>
      </c>
      <c r="V14" s="60">
        <f>+COUNTIF(Zimmer!$M$5:$M$32,"&gt;0")</f>
        <v>7</v>
      </c>
      <c r="W14" s="61">
        <f>+Zimmer!M34</f>
        <v>21.65</v>
      </c>
      <c r="Y14" s="85">
        <v>5</v>
      </c>
      <c r="Z14" s="85"/>
      <c r="AA14" s="60">
        <f>Q35</f>
        <v>203</v>
      </c>
    </row>
    <row r="15" spans="1:27" s="56" customFormat="1" ht="15" customHeight="1">
      <c r="A15" s="59" t="s">
        <v>118</v>
      </c>
      <c r="C15" s="60">
        <f>+COUNTIF('Je. Pass'!$I$5:$I$32,"&gt;0")</f>
        <v>28</v>
      </c>
      <c r="D15" s="61">
        <f>+'Je. Pass'!I34</f>
        <v>104.60000000000002</v>
      </c>
      <c r="E15" s="61">
        <f>+'Je. Pass'!I64</f>
        <v>5.8500000000000005</v>
      </c>
      <c r="F15" s="61">
        <f>+'Je. Pass'!I73</f>
        <v>0</v>
      </c>
      <c r="G15" s="61">
        <v>0</v>
      </c>
      <c r="H15" s="61">
        <f t="shared" si="0"/>
        <v>110.45000000000002</v>
      </c>
      <c r="I15" s="61">
        <f t="shared" si="1"/>
        <v>24.75</v>
      </c>
      <c r="J15" s="61">
        <f>+'Je. Pass'!I47</f>
        <v>1.55</v>
      </c>
      <c r="K15" s="62">
        <f t="shared" si="2"/>
        <v>136.75000000000003</v>
      </c>
      <c r="M15" s="60">
        <f>+COUNTIF('Je. Pass'!$J$5:$J$32,"&gt;0")</f>
        <v>15</v>
      </c>
      <c r="N15" s="61">
        <f>+'Je. Pass'!J34</f>
        <v>74.25000000000001</v>
      </c>
      <c r="P15" s="60">
        <f>+COUNTIF('Je. Pass'!$K$5:$K$32,"&gt;0")</f>
        <v>8</v>
      </c>
      <c r="Q15" s="61">
        <f>+'Je. Pass'!K34</f>
        <v>43.5</v>
      </c>
      <c r="S15" s="60">
        <f>+COUNTIF('Je. Pass'!$L$5:$L$32,"&gt;0")</f>
        <v>2</v>
      </c>
      <c r="T15" s="61">
        <f>+'Je. Pass'!L34</f>
        <v>6.15</v>
      </c>
      <c r="V15" s="60">
        <f>+COUNTIF('Je. Pass'!$M$5:$M$32,"&gt;0")</f>
        <v>1</v>
      </c>
      <c r="W15" s="61">
        <f>+'Je. Pass'!M34</f>
        <v>5.15</v>
      </c>
      <c r="Y15" s="85">
        <v>8</v>
      </c>
      <c r="Z15" s="85"/>
      <c r="AA15" s="60">
        <f>T33</f>
        <v>90</v>
      </c>
    </row>
    <row r="16" spans="1:27" s="56" customFormat="1" ht="15" customHeight="1">
      <c r="A16" s="59" t="s">
        <v>385</v>
      </c>
      <c r="C16" s="60">
        <f>+COUNTIF(Chockalingam!$I$5:$I$32,"&gt;0")</f>
        <v>24</v>
      </c>
      <c r="D16" s="61">
        <f>+Chockalingam!I34</f>
        <v>99.65</v>
      </c>
      <c r="E16" s="61">
        <f>+Chockalingam!I64</f>
        <v>9.049999999999999</v>
      </c>
      <c r="F16" s="61">
        <f>+Chockalingam!I73</f>
        <v>0</v>
      </c>
      <c r="G16" s="61">
        <v>0</v>
      </c>
      <c r="H16" s="61">
        <f t="shared" si="0"/>
        <v>108.7</v>
      </c>
      <c r="I16" s="61">
        <f t="shared" si="1"/>
        <v>17.7</v>
      </c>
      <c r="J16" s="61">
        <f>+Chockalingam!I47</f>
        <v>7.7</v>
      </c>
      <c r="K16" s="62">
        <f t="shared" si="2"/>
        <v>134.1</v>
      </c>
      <c r="M16" s="60">
        <f>+COUNTIF(Chockalingam!$J$5:$J$32,"&gt;0")</f>
        <v>18</v>
      </c>
      <c r="N16" s="61">
        <f>+Chockalingam!J34</f>
        <v>92.60000000000001</v>
      </c>
      <c r="P16" s="60">
        <f>+COUNTIF(Chockalingam!$K$5:$K$32,"&gt;0")</f>
        <v>13</v>
      </c>
      <c r="Q16" s="61">
        <f>+Chockalingam!K34</f>
        <v>67.8</v>
      </c>
      <c r="S16" s="60">
        <f>+COUNTIF(Chockalingam!$L$5:$L$32,"&gt;0")</f>
        <v>7</v>
      </c>
      <c r="T16" s="61">
        <f>+Chockalingam!L34</f>
        <v>38.25</v>
      </c>
      <c r="V16" s="60">
        <f>+COUNTIF(Chockalingam!$M$5:$M$32,"&gt;0")</f>
        <v>1</v>
      </c>
      <c r="W16" s="61">
        <f>+Chockalingam!M34</f>
        <v>14.65</v>
      </c>
      <c r="Y16" s="85">
        <v>12</v>
      </c>
      <c r="Z16" s="85"/>
      <c r="AA16" s="60"/>
    </row>
    <row r="17" spans="1:27" s="56" customFormat="1" ht="15" customHeight="1">
      <c r="A17" s="59" t="s">
        <v>9</v>
      </c>
      <c r="C17" s="60">
        <f>+COUNTIF(Cadmus!$I$5:$I$32,"&gt;0")</f>
        <v>28</v>
      </c>
      <c r="D17" s="61">
        <f>+Cadmus!I34</f>
        <v>88.85</v>
      </c>
      <c r="E17" s="61">
        <f>+Cadmus!I67</f>
        <v>21.1</v>
      </c>
      <c r="F17" s="61">
        <f>+Cadmus!I76</f>
        <v>0</v>
      </c>
      <c r="G17" s="61">
        <v>1</v>
      </c>
      <c r="H17" s="61">
        <f t="shared" si="0"/>
        <v>108.94999999999999</v>
      </c>
      <c r="I17" s="61">
        <f t="shared" si="1"/>
        <v>18.7</v>
      </c>
      <c r="J17" s="61">
        <f>+Cadmus!I48</f>
        <v>6.15</v>
      </c>
      <c r="K17" s="62">
        <f t="shared" si="2"/>
        <v>133.79999999999998</v>
      </c>
      <c r="M17" s="60">
        <f>+COUNTIF(Cadmus!$J$5:$J$32,"&gt;0")</f>
        <v>14</v>
      </c>
      <c r="N17" s="61">
        <f>+Cadmus!J34</f>
        <v>66.15</v>
      </c>
      <c r="P17" s="60">
        <f>+COUNTIF(Cadmus!$K$5:$K$32,"&gt;0")</f>
        <v>7</v>
      </c>
      <c r="Q17" s="61">
        <f>+Cadmus!K34</f>
        <v>44.5</v>
      </c>
      <c r="S17" s="60">
        <f>+COUNTIF(Cadmus!$L$5:$L$32,"&gt;0")</f>
        <v>4</v>
      </c>
      <c r="T17" s="61">
        <f>+Cadmus!L34</f>
        <v>31.650000000000002</v>
      </c>
      <c r="V17" s="60">
        <f>+COUNTIF(Cadmus!$M$5:$M$32,"&gt;0")</f>
        <v>2</v>
      </c>
      <c r="W17" s="61">
        <f>+Cadmus!M34</f>
        <v>11.35</v>
      </c>
      <c r="Y17" s="85">
        <v>6</v>
      </c>
      <c r="Z17" s="85">
        <v>2</v>
      </c>
      <c r="AA17" s="60">
        <f>N33+T31</f>
        <v>422</v>
      </c>
    </row>
    <row r="18" spans="1:27" s="56" customFormat="1" ht="15" customHeight="1">
      <c r="A18" s="59" t="s">
        <v>561</v>
      </c>
      <c r="C18" s="60">
        <f>+COUNTIF(Wilt!$I$5:$I$32,"&gt;0")</f>
        <v>28</v>
      </c>
      <c r="D18" s="61">
        <f>+Wilt!I34</f>
        <v>99.6</v>
      </c>
      <c r="E18" s="61">
        <f>+Wilt!I65</f>
        <v>10.15</v>
      </c>
      <c r="F18" s="61">
        <f>+Wilt!I74</f>
        <v>0</v>
      </c>
      <c r="G18" s="61">
        <v>2.65</v>
      </c>
      <c r="H18" s="61">
        <f t="shared" si="0"/>
        <v>107.1</v>
      </c>
      <c r="I18" s="61">
        <f t="shared" si="1"/>
        <v>11.3</v>
      </c>
      <c r="J18" s="61">
        <f>+Wilt!I48</f>
        <v>4.2</v>
      </c>
      <c r="K18" s="62">
        <f t="shared" si="2"/>
        <v>122.6</v>
      </c>
      <c r="M18" s="60">
        <f>+COUNTIF(Wilt!$J$5:$J$32,"&gt;0")</f>
        <v>9</v>
      </c>
      <c r="N18" s="61">
        <f>+Wilt!J34</f>
        <v>50.9</v>
      </c>
      <c r="P18" s="60">
        <f>+COUNTIF(Wilt!$K$5:$K$32,"&gt;0")</f>
        <v>6</v>
      </c>
      <c r="Q18" s="61">
        <f>+Wilt!K34</f>
        <v>34.050000000000004</v>
      </c>
      <c r="S18" s="60">
        <f>+COUNTIF(Wilt!$L$5:$L$32,"&gt;0")</f>
        <v>3</v>
      </c>
      <c r="T18" s="61">
        <f>+Wilt!L34</f>
        <v>20.55</v>
      </c>
      <c r="V18" s="60">
        <f>+COUNTIF(Wilt!$M$5:$M$32,"&gt;0")</f>
        <v>0</v>
      </c>
      <c r="W18" s="61">
        <f>+Wilt!M34</f>
        <v>0</v>
      </c>
      <c r="Y18" s="85">
        <v>4</v>
      </c>
      <c r="Z18" s="85"/>
      <c r="AA18" s="60">
        <f>Q34</f>
        <v>248</v>
      </c>
    </row>
    <row r="19" spans="1:27" s="56" customFormat="1" ht="15" customHeight="1">
      <c r="A19" s="59" t="s">
        <v>342</v>
      </c>
      <c r="C19" s="60">
        <f>+COUNTIF(Losurdo!$I$5:$I$32,"&gt;0")</f>
        <v>26</v>
      </c>
      <c r="D19" s="61">
        <f>+Losurdo!I34</f>
        <v>99.20000000000002</v>
      </c>
      <c r="E19" s="61">
        <f>+Losurdo!I73</f>
        <v>5.500000000000001</v>
      </c>
      <c r="F19" s="61">
        <f>+Losurdo!I82</f>
        <v>0</v>
      </c>
      <c r="G19" s="61">
        <v>0.65</v>
      </c>
      <c r="H19" s="61">
        <f t="shared" si="0"/>
        <v>104.05000000000001</v>
      </c>
      <c r="I19" s="61">
        <f t="shared" si="1"/>
        <v>7.050000000000001</v>
      </c>
      <c r="J19" s="61">
        <f>+Losurdo!I48</f>
        <v>7.85</v>
      </c>
      <c r="K19" s="62">
        <f t="shared" si="2"/>
        <v>118.95</v>
      </c>
      <c r="M19" s="60">
        <f>+COUNTIF(Losurdo!$J$5:$J$32,"&gt;0")</f>
        <v>13</v>
      </c>
      <c r="N19" s="61">
        <f>+Losurdo!J34</f>
        <v>47.400000000000006</v>
      </c>
      <c r="P19" s="60">
        <f>+COUNTIF(Losurdo!$K$5:$K$32,"&gt;0")</f>
        <v>7</v>
      </c>
      <c r="Q19" s="61">
        <f>+Losurdo!K34</f>
        <v>21.45</v>
      </c>
      <c r="S19" s="60">
        <f>+COUNTIF(Losurdo!$L$5:$L$32,"&gt;0")</f>
        <v>7</v>
      </c>
      <c r="T19" s="61">
        <f>+Losurdo!L34</f>
        <v>21.45</v>
      </c>
      <c r="V19" s="60">
        <f>+COUNTIF(Losurdo!$M$5:$M$32,"&gt;0")</f>
        <v>3</v>
      </c>
      <c r="W19" s="61">
        <f>+Losurdo!M34</f>
        <v>9.15</v>
      </c>
      <c r="Y19" s="85">
        <v>13</v>
      </c>
      <c r="Z19" s="85"/>
      <c r="AA19" s="60"/>
    </row>
    <row r="20" spans="1:27" s="56" customFormat="1" ht="15" customHeight="1">
      <c r="A20" s="59" t="s">
        <v>559</v>
      </c>
      <c r="C20" s="60">
        <f>+COUNTIF(Kumar!$I$5:$I$32,"&gt;0")</f>
        <v>26</v>
      </c>
      <c r="D20" s="61">
        <f>+Kumar!I34</f>
        <v>94.35000000000001</v>
      </c>
      <c r="E20" s="61">
        <f>+Kumar!I70</f>
        <v>5.4</v>
      </c>
      <c r="F20" s="61">
        <f>+Kumar!I79</f>
        <v>0</v>
      </c>
      <c r="G20" s="61">
        <v>0</v>
      </c>
      <c r="H20" s="61">
        <f t="shared" si="0"/>
        <v>99.75000000000001</v>
      </c>
      <c r="I20" s="61">
        <f t="shared" si="1"/>
        <v>2.8000000000000003</v>
      </c>
      <c r="J20" s="61">
        <f>+Kumar!I48</f>
        <v>8.45</v>
      </c>
      <c r="K20" s="62">
        <f t="shared" si="2"/>
        <v>111.00000000000001</v>
      </c>
      <c r="M20" s="60">
        <f>+COUNTIF(Kumar!$J$5:$J$32,"&gt;0")</f>
        <v>22</v>
      </c>
      <c r="N20" s="61">
        <f>+Kumar!J34</f>
        <v>82.5</v>
      </c>
      <c r="P20" s="60">
        <f>+COUNTIF(Kumar!$K$5:$K$32,"&gt;0")</f>
        <v>10</v>
      </c>
      <c r="Q20" s="61">
        <f>+Kumar!K34</f>
        <v>33.55</v>
      </c>
      <c r="S20" s="60">
        <f>+COUNTIF(Kumar!$L$5:$L$32,"&gt;0")</f>
        <v>5</v>
      </c>
      <c r="T20" s="61">
        <f>+Kumar!L34</f>
        <v>16.799999999999997</v>
      </c>
      <c r="V20" s="60">
        <f>+COUNTIF(Kumar!$M$5:$M$32,"&gt;0")</f>
        <v>1</v>
      </c>
      <c r="W20" s="61">
        <f>+Kumar!M34</f>
        <v>1</v>
      </c>
      <c r="Y20" s="85">
        <v>16</v>
      </c>
      <c r="Z20" s="85"/>
      <c r="AA20" s="60"/>
    </row>
    <row r="21" spans="1:27" s="56" customFormat="1" ht="15" customHeight="1">
      <c r="A21" s="59" t="s">
        <v>10</v>
      </c>
      <c r="C21" s="60">
        <f>+COUNTIF(Hunt!$I$5:$I$32,"&gt;0")</f>
        <v>27</v>
      </c>
      <c r="D21" s="61">
        <f>+Hunt!I34</f>
        <v>100.25000000000001</v>
      </c>
      <c r="E21" s="61">
        <f>+Hunt!I65</f>
        <v>0.75</v>
      </c>
      <c r="F21" s="61">
        <f>+Hunt!I74</f>
        <v>0</v>
      </c>
      <c r="G21" s="61">
        <v>0</v>
      </c>
      <c r="H21" s="61">
        <f t="shared" si="0"/>
        <v>101.00000000000001</v>
      </c>
      <c r="I21" s="61">
        <f t="shared" si="1"/>
        <v>4.05</v>
      </c>
      <c r="J21" s="61">
        <f>+Hunt!I48</f>
        <v>4.550000000000001</v>
      </c>
      <c r="K21" s="62">
        <f t="shared" si="2"/>
        <v>109.60000000000001</v>
      </c>
      <c r="M21" s="60">
        <f>+COUNTIF(Hunt!$J$5:$J$32,"&gt;0")</f>
        <v>12</v>
      </c>
      <c r="N21" s="61">
        <f>+Hunt!J34</f>
        <v>68.30000000000001</v>
      </c>
      <c r="P21" s="60">
        <f>+COUNTIF(Hunt!$K$5:$K$32,"&gt;0")</f>
        <v>10</v>
      </c>
      <c r="Q21" s="61">
        <f>+Hunt!K34</f>
        <v>52.050000000000004</v>
      </c>
      <c r="S21" s="60">
        <f>+COUNTIF(Hunt!$L$5:$L$32,"&gt;0")</f>
        <v>5</v>
      </c>
      <c r="T21" s="61">
        <f>+Hunt!L34</f>
        <v>32.65</v>
      </c>
      <c r="V21" s="60">
        <f>+COUNTIF(Hunt!$M$5:$M$32,"&gt;0")</f>
        <v>2</v>
      </c>
      <c r="W21" s="61">
        <f>+Hunt!M34</f>
        <v>18.15</v>
      </c>
      <c r="Y21" s="85">
        <v>3</v>
      </c>
      <c r="Z21" s="85">
        <v>3</v>
      </c>
      <c r="AA21" s="60">
        <f>N34+Q33</f>
        <v>428</v>
      </c>
    </row>
    <row r="22" spans="1:27" s="56" customFormat="1" ht="15" customHeight="1">
      <c r="A22" s="86" t="s">
        <v>564</v>
      </c>
      <c r="C22" s="60">
        <f>+COUNTIF(Muckdogs!$I$5:$I$32,"&gt;0")</f>
        <v>24</v>
      </c>
      <c r="D22" s="61">
        <f>+Muckdogs!I34</f>
        <v>93.55</v>
      </c>
      <c r="E22" s="61">
        <f>+Muckdogs!I68</f>
        <v>6.45</v>
      </c>
      <c r="F22" s="61">
        <f>+Muckdogs!I77</f>
        <v>0</v>
      </c>
      <c r="G22" s="61">
        <v>2.15</v>
      </c>
      <c r="H22" s="61">
        <f t="shared" si="0"/>
        <v>97.85</v>
      </c>
      <c r="I22" s="61">
        <f t="shared" si="1"/>
        <v>0.8500000000000001</v>
      </c>
      <c r="J22" s="61">
        <f>+Muckdogs!I48</f>
        <v>4.95</v>
      </c>
      <c r="K22" s="62">
        <f t="shared" si="2"/>
        <v>103.64999999999999</v>
      </c>
      <c r="M22" s="60">
        <f>+COUNTIF(Muckdogs!$J$5:$J$32,"&gt;0")</f>
        <v>15</v>
      </c>
      <c r="N22" s="61">
        <f>+Muckdogs!J34</f>
        <v>81.1</v>
      </c>
      <c r="P22" s="60">
        <f>+COUNTIF(Muckdogs!$K$5:$K$32,"&gt;0")</f>
        <v>10</v>
      </c>
      <c r="Q22" s="61">
        <f>+Muckdogs!K34</f>
        <v>51.74999999999999</v>
      </c>
      <c r="S22" s="60">
        <f>+COUNTIF(Muckdogs!$L$5:$L$32,"&gt;0")</f>
        <v>4</v>
      </c>
      <c r="T22" s="61">
        <f>+Muckdogs!L34</f>
        <v>22.800000000000004</v>
      </c>
      <c r="V22" s="60">
        <f>+COUNTIF(Muckdogs!$M$5:$M$32,"&gt;0")</f>
        <v>0</v>
      </c>
      <c r="W22" s="61">
        <f>+Muckdogs!M34</f>
        <v>0</v>
      </c>
      <c r="Y22" s="85">
        <v>14</v>
      </c>
      <c r="Z22" s="85"/>
      <c r="AA22" s="60"/>
    </row>
    <row r="23" spans="1:27" s="56" customFormat="1" ht="15" customHeight="1">
      <c r="A23" s="59" t="s">
        <v>13</v>
      </c>
      <c r="C23" s="60">
        <f>+COUNTIF(WoodfordW!$I$5:$I$32,"&gt;0")</f>
        <v>28</v>
      </c>
      <c r="D23" s="61">
        <f>+WoodfordW!I34</f>
        <v>91.09999999999998</v>
      </c>
      <c r="E23" s="61">
        <f>+WoodfordW!I67</f>
        <v>11.250000000000002</v>
      </c>
      <c r="F23" s="61">
        <f>WoodfordW!I76</f>
        <v>0</v>
      </c>
      <c r="G23" s="61">
        <v>13.8</v>
      </c>
      <c r="H23" s="61">
        <f t="shared" si="0"/>
        <v>88.54999999999998</v>
      </c>
      <c r="I23" s="61">
        <f t="shared" si="1"/>
        <v>0</v>
      </c>
      <c r="J23" s="61">
        <f>+WoodfordW!I48</f>
        <v>5.9</v>
      </c>
      <c r="K23" s="62">
        <f t="shared" si="2"/>
        <v>94.44999999999999</v>
      </c>
      <c r="M23" s="60">
        <f>+COUNTIF(WoodfordW!$J$5:$J$32,"&gt;0")</f>
        <v>20</v>
      </c>
      <c r="N23" s="61">
        <f>+WoodfordW!J34</f>
        <v>69.35</v>
      </c>
      <c r="P23" s="60">
        <f>+COUNTIF(WoodfordW!$K$5:$K$32,"&gt;0")</f>
        <v>17</v>
      </c>
      <c r="Q23" s="61">
        <f>+WoodfordW!K34</f>
        <v>56.94999999999998</v>
      </c>
      <c r="S23" s="60">
        <f>+COUNTIF(WoodfordW!$L$5:$L$32,"&gt;0")</f>
        <v>10</v>
      </c>
      <c r="T23" s="61">
        <f>+WoodfordW!L34</f>
        <v>36.04999999999999</v>
      </c>
      <c r="V23" s="60">
        <f>+COUNTIF(WoodfordW!$M$5:$M$32,"&gt;0")</f>
        <v>4</v>
      </c>
      <c r="W23" s="61">
        <f>+WoodfordW!M34</f>
        <v>11.05</v>
      </c>
      <c r="Y23" s="84">
        <v>18</v>
      </c>
      <c r="Z23" s="84"/>
      <c r="AA23" s="60"/>
    </row>
    <row r="24" spans="1:27" s="56" customFormat="1" ht="15" customHeight="1">
      <c r="A24" s="59" t="s">
        <v>7</v>
      </c>
      <c r="C24" s="60">
        <f>+COUNTIF(Barton!$I$5:$I$32,"&gt;0")</f>
        <v>28</v>
      </c>
      <c r="D24" s="61">
        <f>+Barton!I34</f>
        <v>90.69999999999997</v>
      </c>
      <c r="E24" s="61">
        <f>+Barton!I65</f>
        <v>8.7</v>
      </c>
      <c r="F24" s="61">
        <f>+Barton!I74</f>
        <v>0</v>
      </c>
      <c r="G24" s="61">
        <v>5.35</v>
      </c>
      <c r="H24" s="61">
        <f t="shared" si="0"/>
        <v>94.04999999999998</v>
      </c>
      <c r="I24" s="61">
        <f t="shared" si="1"/>
        <v>0</v>
      </c>
      <c r="J24" s="61">
        <f>+Barton!I48</f>
        <v>0.35000000000000003</v>
      </c>
      <c r="K24" s="62">
        <f t="shared" si="2"/>
        <v>94.39999999999998</v>
      </c>
      <c r="M24" s="60">
        <f>+COUNTIF(Barton!$J$5:$J$32,"&gt;0")</f>
        <v>18</v>
      </c>
      <c r="N24" s="61">
        <f>+Barton!J34</f>
        <v>77.54999999999997</v>
      </c>
      <c r="P24" s="60">
        <f>+COUNTIF(Barton!$K$5:$K$32,"&gt;0")</f>
        <v>15</v>
      </c>
      <c r="Q24" s="61">
        <f>+Barton!K34</f>
        <v>70.09999999999998</v>
      </c>
      <c r="S24" s="60">
        <f>+COUNTIF(Barton!$L$5:$L$32,"&gt;0")</f>
        <v>13</v>
      </c>
      <c r="T24" s="61">
        <f>+Barton!L34</f>
        <v>60.79999999999999</v>
      </c>
      <c r="V24" s="60">
        <f>+COUNTIF(Barton!$M$5:$M$32,"&gt;0")</f>
        <v>2</v>
      </c>
      <c r="W24" s="61">
        <f>+Barton!M34</f>
        <v>27.35</v>
      </c>
      <c r="Y24" s="84">
        <v>7</v>
      </c>
      <c r="Z24" s="84">
        <v>1</v>
      </c>
      <c r="AA24" s="60">
        <f>T32+N32</f>
        <v>490</v>
      </c>
    </row>
    <row r="25" spans="1:27" s="56" customFormat="1" ht="15" customHeight="1">
      <c r="A25" s="86" t="s">
        <v>565</v>
      </c>
      <c r="C25" s="60">
        <f>+COUNTIF(Sidewinders!$I$5:$I$32,"&gt;0")</f>
        <v>24</v>
      </c>
      <c r="D25" s="61">
        <f>+Sidewinders!I34</f>
        <v>87.4</v>
      </c>
      <c r="E25" s="61">
        <f>+Sidewinders!I64</f>
        <v>8.15</v>
      </c>
      <c r="F25" s="61">
        <f>+Sidewinders!I73</f>
        <v>0</v>
      </c>
      <c r="G25" s="61">
        <v>8.55</v>
      </c>
      <c r="H25" s="61">
        <f t="shared" si="0"/>
        <v>87.00000000000001</v>
      </c>
      <c r="I25" s="61">
        <f t="shared" si="1"/>
        <v>0</v>
      </c>
      <c r="J25" s="61">
        <f>+Sidewinders!I47</f>
        <v>4.6000000000000005</v>
      </c>
      <c r="K25" s="62">
        <f t="shared" si="2"/>
        <v>91.60000000000001</v>
      </c>
      <c r="M25" s="60">
        <f>+COUNTIF(Sidewinders!$J$5:$J$32,"&gt;0")</f>
        <v>15</v>
      </c>
      <c r="N25" s="61">
        <f>+Sidewinders!J34</f>
        <v>67.35000000000001</v>
      </c>
      <c r="P25" s="60">
        <f>+COUNTIF(Sidewinders!$K$5:$K$32,"&gt;0")</f>
        <v>11</v>
      </c>
      <c r="Q25" s="61">
        <f>+Sidewinders!K34</f>
        <v>55.95</v>
      </c>
      <c r="S25" s="60">
        <f>+COUNTIF(Sidewinders!$L$5:$L$32,"&gt;0")</f>
        <v>6</v>
      </c>
      <c r="T25" s="61">
        <f>+Sidewinders!L34</f>
        <v>27.85</v>
      </c>
      <c r="V25" s="60">
        <f>+COUNTIF(Sidewinders!$M$5:$M$32,"&gt;0")</f>
        <v>3</v>
      </c>
      <c r="W25" s="61">
        <f>+Sidewinders!M34</f>
        <v>23</v>
      </c>
      <c r="Y25" s="84">
        <v>17</v>
      </c>
      <c r="Z25" s="84"/>
      <c r="AA25" s="60"/>
    </row>
    <row r="26" spans="1:25" s="56" customFormat="1" ht="15" customHeight="1">
      <c r="A26" s="59" t="s">
        <v>189</v>
      </c>
      <c r="C26" s="60">
        <f>+COUNTIF(Fernald!$I$5:$I$32,"&gt;0")</f>
        <v>24</v>
      </c>
      <c r="D26" s="61">
        <f>+Fernald!I34</f>
        <v>90.6</v>
      </c>
      <c r="E26" s="61">
        <f>+Fernald!I70</f>
        <v>4.050000000000001</v>
      </c>
      <c r="F26" s="61">
        <f>+Fernald!I81</f>
        <v>-4.85</v>
      </c>
      <c r="G26" s="61">
        <v>11.35</v>
      </c>
      <c r="H26" s="61">
        <f t="shared" si="0"/>
        <v>78.45</v>
      </c>
      <c r="I26" s="61">
        <f t="shared" si="1"/>
        <v>0</v>
      </c>
      <c r="J26" s="61">
        <f>+Fernald!I48</f>
        <v>11.65</v>
      </c>
      <c r="K26" s="62">
        <f t="shared" si="2"/>
        <v>90.10000000000001</v>
      </c>
      <c r="M26" s="60">
        <f>+COUNTIF(Fernald!$J$5:$J$32,"&gt;0")</f>
        <v>22</v>
      </c>
      <c r="N26" s="61">
        <f>+Fernald!J34</f>
        <v>86.39999999999999</v>
      </c>
      <c r="P26" s="60">
        <f>+COUNTIF(Fernald!$K$5:$K$32,"&gt;0")</f>
        <v>16</v>
      </c>
      <c r="Q26" s="61">
        <f>+Fernald!K34</f>
        <v>64.05</v>
      </c>
      <c r="S26" s="60">
        <f>+COUNTIF(Fernald!$L$5:$L$32,"&gt;0")</f>
        <v>12</v>
      </c>
      <c r="T26" s="61">
        <f>+Fernald!L34</f>
        <v>46.74999999999999</v>
      </c>
      <c r="V26" s="60">
        <f>+COUNTIF(Fernald!$M$5:$M$32,"&gt;0")</f>
        <v>2</v>
      </c>
      <c r="W26" s="61">
        <f>+Fernald!M34</f>
        <v>6.7</v>
      </c>
      <c r="Y26" s="84">
        <v>20</v>
      </c>
    </row>
    <row r="27" spans="1:27" s="56" customFormat="1" ht="15" customHeight="1" thickBot="1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AA27" s="63">
        <f>SUM(AA7:AA26)</f>
        <v>3012</v>
      </c>
    </row>
    <row r="28" ht="7.5" customHeight="1"/>
    <row r="29" spans="3:20" ht="15.75">
      <c r="C29" s="89" t="s">
        <v>111</v>
      </c>
      <c r="D29" s="89"/>
      <c r="E29" s="89"/>
      <c r="F29" s="89"/>
      <c r="H29" s="57" t="s">
        <v>56</v>
      </c>
      <c r="I29" s="70" t="s">
        <v>65</v>
      </c>
      <c r="J29" s="70" t="s">
        <v>2</v>
      </c>
      <c r="K29" s="70" t="s">
        <v>3</v>
      </c>
      <c r="L29" s="70"/>
      <c r="M29" s="92" t="s">
        <v>80</v>
      </c>
      <c r="N29" s="92"/>
      <c r="P29" s="92" t="s">
        <v>81</v>
      </c>
      <c r="Q29" s="92"/>
      <c r="R29" s="92"/>
      <c r="S29" s="92"/>
      <c r="T29" s="92"/>
    </row>
    <row r="30" spans="8:9" ht="6" customHeight="1">
      <c r="H30" s="71"/>
      <c r="I30" s="72"/>
    </row>
    <row r="31" spans="3:20" ht="15.75">
      <c r="C31" s="87" t="s">
        <v>66</v>
      </c>
      <c r="D31" s="87"/>
      <c r="E31" s="88">
        <f>+SUM(H7:H26)-K22-K25</f>
        <v>1959.9499999999998</v>
      </c>
      <c r="F31" s="88"/>
      <c r="H31" s="73">
        <v>2009</v>
      </c>
      <c r="I31" s="74">
        <v>97</v>
      </c>
      <c r="J31" s="75">
        <f>SUM(C7:C26)</f>
        <v>539</v>
      </c>
      <c r="K31" s="76">
        <f>+SUM(H7:H26)</f>
        <v>2155.2</v>
      </c>
      <c r="L31" s="76"/>
      <c r="M31" s="73" t="s">
        <v>64</v>
      </c>
      <c r="N31" s="76">
        <f>ROUND(E35*0.25,0)</f>
        <v>753</v>
      </c>
      <c r="O31" s="76"/>
      <c r="P31" s="73" t="s">
        <v>70</v>
      </c>
      <c r="Q31" s="74">
        <f>+ROUND(($E$35-N31)*0.29,0)</f>
        <v>655</v>
      </c>
      <c r="S31" s="73" t="s">
        <v>75</v>
      </c>
      <c r="T31" s="74">
        <f>+ROUND(($E$35-N31)*0.07,0)</f>
        <v>158</v>
      </c>
    </row>
    <row r="32" spans="3:20" ht="15.75">
      <c r="C32" s="87" t="s">
        <v>14</v>
      </c>
      <c r="D32" s="87"/>
      <c r="E32" s="88">
        <f>+SUM(I7:I26)-I22-I25</f>
        <v>892.35</v>
      </c>
      <c r="F32" s="88"/>
      <c r="H32" s="73">
        <v>2010</v>
      </c>
      <c r="I32" s="74">
        <v>107</v>
      </c>
      <c r="J32" s="75">
        <f>SUM(M7:M26)</f>
        <v>324</v>
      </c>
      <c r="K32" s="76">
        <f>SUM(N7:N26)</f>
        <v>1520.8499999999997</v>
      </c>
      <c r="L32" s="76"/>
      <c r="M32" s="73" t="s">
        <v>70</v>
      </c>
      <c r="N32" s="76">
        <f>ROUND(0.5*N31,0)</f>
        <v>377</v>
      </c>
      <c r="O32" s="76"/>
      <c r="P32" s="73" t="s">
        <v>71</v>
      </c>
      <c r="Q32" s="74">
        <f>+ROUND(($E$35-N31)*0.18,0)</f>
        <v>407</v>
      </c>
      <c r="S32" s="73" t="s">
        <v>76</v>
      </c>
      <c r="T32" s="74">
        <f>+ROUND(($E$35-N31)*0.05,0)</f>
        <v>113</v>
      </c>
    </row>
    <row r="33" spans="3:20" ht="15.75">
      <c r="C33" s="87" t="s">
        <v>63</v>
      </c>
      <c r="D33" s="87"/>
      <c r="E33" s="88">
        <f>+SUM(J7:J26)-J22-J25</f>
        <v>131.00000000000003</v>
      </c>
      <c r="F33" s="88"/>
      <c r="H33" s="73">
        <v>2011</v>
      </c>
      <c r="I33" s="74">
        <v>117</v>
      </c>
      <c r="J33" s="75">
        <f>SUM(P7:P26)</f>
        <v>240</v>
      </c>
      <c r="K33" s="76">
        <f>SUM(Q7:Q26)</f>
        <v>1149.0499999999997</v>
      </c>
      <c r="L33" s="76"/>
      <c r="M33" s="73" t="s">
        <v>71</v>
      </c>
      <c r="N33" s="76">
        <f>ROUND(0.35*N31,0)</f>
        <v>264</v>
      </c>
      <c r="O33" s="76"/>
      <c r="P33" s="73" t="s">
        <v>72</v>
      </c>
      <c r="Q33" s="74">
        <f>+ROUND(($E$35-N31)*0.14,0)</f>
        <v>316</v>
      </c>
      <c r="S33" s="73" t="s">
        <v>77</v>
      </c>
      <c r="T33" s="74">
        <f>+ROUND(($E$35-N31)*0.04,0)</f>
        <v>90</v>
      </c>
    </row>
    <row r="34" spans="1:20" ht="15.75">
      <c r="A34" s="77"/>
      <c r="C34" s="87" t="s">
        <v>67</v>
      </c>
      <c r="D34" s="87"/>
      <c r="E34" s="88">
        <f>+SUM(K7:K26)-K22-K25</f>
        <v>2993.7</v>
      </c>
      <c r="F34" s="88"/>
      <c r="H34" s="73">
        <v>2012</v>
      </c>
      <c r="I34" s="74">
        <v>128</v>
      </c>
      <c r="J34" s="75">
        <f>SUM(S7:S26)</f>
        <v>146</v>
      </c>
      <c r="K34" s="76">
        <f>SUM(T7:T26)</f>
        <v>715.2999999999998</v>
      </c>
      <c r="L34" s="76"/>
      <c r="M34" s="73" t="s">
        <v>72</v>
      </c>
      <c r="N34" s="76">
        <f>N31-N32-N33</f>
        <v>112</v>
      </c>
      <c r="O34" s="76"/>
      <c r="P34" s="73" t="s">
        <v>73</v>
      </c>
      <c r="Q34" s="74">
        <f>+ROUND(($E$35-N31)*0.11,0)</f>
        <v>248</v>
      </c>
      <c r="S34" s="73" t="s">
        <v>78</v>
      </c>
      <c r="T34" s="74">
        <f>+ROUND(($E$35-N31)*0.02,0)</f>
        <v>45</v>
      </c>
    </row>
    <row r="35" spans="3:20" ht="15.75">
      <c r="C35" s="87" t="s">
        <v>68</v>
      </c>
      <c r="D35" s="87"/>
      <c r="E35" s="94">
        <f>FLOOR(SUMIF(K7:K26,"&lt;=97",K7:K26)+97*COUNTIF(K7:K26,"&gt;97"),1)+1308-34-97-87</f>
        <v>3012</v>
      </c>
      <c r="F35" s="94"/>
      <c r="H35" s="73">
        <v>2013</v>
      </c>
      <c r="I35" s="74">
        <v>140</v>
      </c>
      <c r="J35" s="75">
        <f>SUM(V7:V26)</f>
        <v>53</v>
      </c>
      <c r="K35" s="76">
        <f>SUM(W7:W26)</f>
        <v>303.55</v>
      </c>
      <c r="L35" s="76"/>
      <c r="M35" s="73" t="s">
        <v>73</v>
      </c>
      <c r="N35" s="76">
        <v>0</v>
      </c>
      <c r="O35" s="76"/>
      <c r="P35" s="73" t="s">
        <v>74</v>
      </c>
      <c r="Q35" s="74">
        <f>+ROUND(($E$35-N31)*0.09,0)</f>
        <v>203</v>
      </c>
      <c r="S35" s="73" t="s">
        <v>79</v>
      </c>
      <c r="T35" s="74">
        <f>(E35-N31)-SUM(Q31:Q35)-SUM(T31:T34)</f>
        <v>24</v>
      </c>
    </row>
    <row r="36" spans="1:6" ht="15.75">
      <c r="A36" s="77"/>
      <c r="C36" s="87" t="s">
        <v>69</v>
      </c>
      <c r="D36" s="87"/>
      <c r="E36" s="94">
        <v>1193.35</v>
      </c>
      <c r="F36" s="94"/>
    </row>
    <row r="37" spans="1:6" ht="16.5" thickBot="1">
      <c r="A37" s="77"/>
      <c r="C37" s="78"/>
      <c r="D37" s="78"/>
      <c r="E37" s="79"/>
      <c r="F37" s="79"/>
    </row>
    <row r="38" spans="1:23" ht="12.75">
      <c r="A38" s="80"/>
      <c r="B38" s="90"/>
      <c r="C38" s="9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</sheetData>
  <sheetProtection/>
  <mergeCells count="22">
    <mergeCell ref="C32:D32"/>
    <mergeCell ref="E31:F31"/>
    <mergeCell ref="P29:T29"/>
    <mergeCell ref="C36:D36"/>
    <mergeCell ref="Q1:W1"/>
    <mergeCell ref="E33:F33"/>
    <mergeCell ref="E34:F34"/>
    <mergeCell ref="E35:F35"/>
    <mergeCell ref="E36:F36"/>
    <mergeCell ref="C33:D33"/>
    <mergeCell ref="M29:N29"/>
    <mergeCell ref="C31:D31"/>
    <mergeCell ref="C34:D34"/>
    <mergeCell ref="C35:D35"/>
    <mergeCell ref="E32:F32"/>
    <mergeCell ref="C29:F29"/>
    <mergeCell ref="B38:C38"/>
    <mergeCell ref="V3:W3"/>
    <mergeCell ref="C3:K3"/>
    <mergeCell ref="M3:N3"/>
    <mergeCell ref="P3:Q3"/>
    <mergeCell ref="S3:T3"/>
  </mergeCells>
  <printOptions horizontalCentered="1"/>
  <pageMargins left="0.25" right="0.25" top="0.75" bottom="0.75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13" ht="7.5" customHeight="1">
      <c r="B4" s="5"/>
      <c r="C4" s="7"/>
      <c r="E4" s="7"/>
      <c r="F4" s="7"/>
      <c r="I4" s="18"/>
      <c r="J4" s="18"/>
      <c r="K4" s="18"/>
      <c r="L4" s="18"/>
      <c r="M4" s="18"/>
    </row>
    <row r="5" spans="1:13" ht="12.75">
      <c r="A5" s="8">
        <v>1</v>
      </c>
      <c r="B5" s="21" t="s">
        <v>607</v>
      </c>
      <c r="C5" s="4" t="s">
        <v>19</v>
      </c>
      <c r="D5" s="4" t="s">
        <v>48</v>
      </c>
      <c r="E5" s="13" t="s">
        <v>52</v>
      </c>
      <c r="F5" s="14">
        <v>10.35</v>
      </c>
      <c r="G5" s="1">
        <v>2013</v>
      </c>
      <c r="I5" s="16">
        <f aca="true" t="shared" si="0" ref="I5:M14">+IF($G5&gt;=I$3,$F5,0)</f>
        <v>10.35</v>
      </c>
      <c r="J5" s="16">
        <f t="shared" si="0"/>
        <v>10.35</v>
      </c>
      <c r="K5" s="16">
        <f t="shared" si="0"/>
        <v>10.35</v>
      </c>
      <c r="L5" s="16">
        <f t="shared" si="0"/>
        <v>10.35</v>
      </c>
      <c r="M5" s="16">
        <f t="shared" si="0"/>
        <v>10.35</v>
      </c>
    </row>
    <row r="6" spans="1:13" ht="12.75">
      <c r="A6" s="8">
        <v>2</v>
      </c>
      <c r="B6" s="21" t="s">
        <v>320</v>
      </c>
      <c r="C6" s="4" t="s">
        <v>40</v>
      </c>
      <c r="D6" s="4" t="s">
        <v>51</v>
      </c>
      <c r="E6" s="13" t="s">
        <v>52</v>
      </c>
      <c r="F6" s="14">
        <v>1</v>
      </c>
      <c r="G6" s="1">
        <v>2013</v>
      </c>
      <c r="I6" s="16">
        <f t="shared" si="0"/>
        <v>1</v>
      </c>
      <c r="J6" s="16">
        <f t="shared" si="0"/>
        <v>1</v>
      </c>
      <c r="K6" s="16">
        <f t="shared" si="0"/>
        <v>1</v>
      </c>
      <c r="L6" s="16">
        <f t="shared" si="0"/>
        <v>1</v>
      </c>
      <c r="M6" s="16">
        <f t="shared" si="0"/>
        <v>1</v>
      </c>
    </row>
    <row r="7" spans="1:13" ht="12.75">
      <c r="A7" s="8">
        <v>3</v>
      </c>
      <c r="B7" s="26" t="s">
        <v>391</v>
      </c>
      <c r="C7" s="4" t="s">
        <v>21</v>
      </c>
      <c r="D7" s="4" t="s">
        <v>42</v>
      </c>
      <c r="E7" s="13" t="s">
        <v>52</v>
      </c>
      <c r="F7" s="14">
        <v>15</v>
      </c>
      <c r="G7" s="1">
        <v>2012</v>
      </c>
      <c r="I7" s="16">
        <f t="shared" si="0"/>
        <v>15</v>
      </c>
      <c r="J7" s="16">
        <f t="shared" si="0"/>
        <v>15</v>
      </c>
      <c r="K7" s="16">
        <f t="shared" si="0"/>
        <v>15</v>
      </c>
      <c r="L7" s="16">
        <f t="shared" si="0"/>
        <v>15</v>
      </c>
      <c r="M7" s="16">
        <f t="shared" si="0"/>
        <v>0</v>
      </c>
    </row>
    <row r="8" spans="1:13" ht="12.75">
      <c r="A8" s="8">
        <v>4</v>
      </c>
      <c r="B8" s="26" t="s">
        <v>471</v>
      </c>
      <c r="C8" s="4" t="s">
        <v>21</v>
      </c>
      <c r="D8" s="4" t="s">
        <v>23</v>
      </c>
      <c r="E8" s="13" t="s">
        <v>52</v>
      </c>
      <c r="F8" s="14">
        <v>5.3</v>
      </c>
      <c r="G8" s="1">
        <v>2012</v>
      </c>
      <c r="I8" s="16">
        <f t="shared" si="0"/>
        <v>5.3</v>
      </c>
      <c r="J8" s="16">
        <f t="shared" si="0"/>
        <v>5.3</v>
      </c>
      <c r="K8" s="16">
        <f t="shared" si="0"/>
        <v>5.3</v>
      </c>
      <c r="L8" s="16">
        <f t="shared" si="0"/>
        <v>5.3</v>
      </c>
      <c r="M8" s="16">
        <f t="shared" si="0"/>
        <v>0</v>
      </c>
    </row>
    <row r="9" spans="1:13" ht="12.75">
      <c r="A9" s="8">
        <v>5</v>
      </c>
      <c r="B9" s="21" t="s">
        <v>270</v>
      </c>
      <c r="C9" s="4" t="s">
        <v>33</v>
      </c>
      <c r="D9" s="4" t="s">
        <v>51</v>
      </c>
      <c r="E9" s="13" t="s">
        <v>52</v>
      </c>
      <c r="F9" s="14">
        <v>10.05</v>
      </c>
      <c r="G9" s="1">
        <v>2011</v>
      </c>
      <c r="I9" s="16">
        <f t="shared" si="0"/>
        <v>10.05</v>
      </c>
      <c r="J9" s="16">
        <f t="shared" si="0"/>
        <v>10.05</v>
      </c>
      <c r="K9" s="16">
        <f t="shared" si="0"/>
        <v>10.05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356</v>
      </c>
      <c r="C10" s="4" t="s">
        <v>19</v>
      </c>
      <c r="D10" s="4" t="s">
        <v>34</v>
      </c>
      <c r="E10" s="13" t="s">
        <v>52</v>
      </c>
      <c r="F10" s="14">
        <v>2</v>
      </c>
      <c r="G10" s="1">
        <v>2011</v>
      </c>
      <c r="I10" s="16">
        <f t="shared" si="0"/>
        <v>2</v>
      </c>
      <c r="J10" s="16">
        <f t="shared" si="0"/>
        <v>2</v>
      </c>
      <c r="K10" s="16">
        <f t="shared" si="0"/>
        <v>2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352</v>
      </c>
      <c r="C11" s="4" t="s">
        <v>19</v>
      </c>
      <c r="D11" s="4" t="s">
        <v>36</v>
      </c>
      <c r="E11" s="13" t="s">
        <v>52</v>
      </c>
      <c r="F11" s="14">
        <v>0.8</v>
      </c>
      <c r="G11" s="1">
        <v>2011</v>
      </c>
      <c r="I11" s="16">
        <f t="shared" si="0"/>
        <v>0.8</v>
      </c>
      <c r="J11" s="16">
        <f t="shared" si="0"/>
        <v>0.8</v>
      </c>
      <c r="K11" s="16">
        <f t="shared" si="0"/>
        <v>0.8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198</v>
      </c>
      <c r="C12" s="4" t="s">
        <v>19</v>
      </c>
      <c r="D12" s="4" t="s">
        <v>59</v>
      </c>
      <c r="E12" s="13" t="s">
        <v>52</v>
      </c>
      <c r="F12" s="14">
        <v>5.1</v>
      </c>
      <c r="G12" s="1">
        <v>2010</v>
      </c>
      <c r="I12" s="16">
        <f t="shared" si="0"/>
        <v>5.1</v>
      </c>
      <c r="J12" s="16">
        <f t="shared" si="0"/>
        <v>5.1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631</v>
      </c>
      <c r="C13" s="4" t="s">
        <v>28</v>
      </c>
      <c r="D13" s="4" t="s">
        <v>116</v>
      </c>
      <c r="E13" s="13" t="s">
        <v>52</v>
      </c>
      <c r="F13" s="14">
        <v>3.9</v>
      </c>
      <c r="G13" s="1">
        <v>2010</v>
      </c>
      <c r="I13" s="16">
        <f t="shared" si="0"/>
        <v>3.9</v>
      </c>
      <c r="J13" s="16">
        <f t="shared" si="0"/>
        <v>3.9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296</v>
      </c>
      <c r="C14" s="4" t="s">
        <v>17</v>
      </c>
      <c r="D14" s="4" t="s">
        <v>36</v>
      </c>
      <c r="E14" s="13" t="s">
        <v>52</v>
      </c>
      <c r="F14" s="14">
        <v>3.5</v>
      </c>
      <c r="G14" s="1">
        <v>2010</v>
      </c>
      <c r="I14" s="16">
        <f t="shared" si="0"/>
        <v>3.5</v>
      </c>
      <c r="J14" s="16">
        <f t="shared" si="0"/>
        <v>3.5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6" t="s">
        <v>453</v>
      </c>
      <c r="C15" s="4" t="s">
        <v>21</v>
      </c>
      <c r="D15" s="4" t="s">
        <v>27</v>
      </c>
      <c r="E15" s="13" t="s">
        <v>52</v>
      </c>
      <c r="F15" s="14">
        <v>3.15</v>
      </c>
      <c r="G15" s="1">
        <v>2010</v>
      </c>
      <c r="I15" s="16">
        <f aca="true" t="shared" si="1" ref="I15:M24">+IF($G15&gt;=I$3,$F15,0)</f>
        <v>3.15</v>
      </c>
      <c r="J15" s="16">
        <f t="shared" si="1"/>
        <v>3.15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271</v>
      </c>
      <c r="C16" s="4" t="s">
        <v>20</v>
      </c>
      <c r="D16" s="4" t="s">
        <v>32</v>
      </c>
      <c r="E16" s="13" t="s">
        <v>52</v>
      </c>
      <c r="F16" s="14">
        <v>3.1</v>
      </c>
      <c r="G16" s="1">
        <v>2010</v>
      </c>
      <c r="I16" s="16">
        <f t="shared" si="1"/>
        <v>3.1</v>
      </c>
      <c r="J16" s="16">
        <f t="shared" si="1"/>
        <v>3.1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638</v>
      </c>
      <c r="C17" s="4" t="s">
        <v>28</v>
      </c>
      <c r="D17" s="4" t="s">
        <v>37</v>
      </c>
      <c r="E17" s="13" t="s">
        <v>52</v>
      </c>
      <c r="F17" s="14">
        <v>1.9</v>
      </c>
      <c r="G17" s="1">
        <v>2010</v>
      </c>
      <c r="I17" s="16">
        <f t="shared" si="1"/>
        <v>1.9</v>
      </c>
      <c r="J17" s="16">
        <f t="shared" si="1"/>
        <v>1.9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637</v>
      </c>
      <c r="C18" s="4" t="s">
        <v>17</v>
      </c>
      <c r="D18" s="4" t="s">
        <v>29</v>
      </c>
      <c r="E18" s="13" t="s">
        <v>52</v>
      </c>
      <c r="F18" s="14">
        <v>1</v>
      </c>
      <c r="G18" s="1">
        <v>2010</v>
      </c>
      <c r="I18" s="16">
        <f t="shared" si="1"/>
        <v>1</v>
      </c>
      <c r="J18" s="16">
        <f t="shared" si="1"/>
        <v>1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127</v>
      </c>
      <c r="C19" s="4" t="s">
        <v>21</v>
      </c>
      <c r="D19" s="4" t="s">
        <v>27</v>
      </c>
      <c r="E19" s="13" t="s">
        <v>52</v>
      </c>
      <c r="F19" s="14">
        <v>8.1</v>
      </c>
      <c r="G19" s="1">
        <v>2009</v>
      </c>
      <c r="I19" s="16">
        <f t="shared" si="1"/>
        <v>8.1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865</v>
      </c>
      <c r="C20" s="4" t="s">
        <v>40</v>
      </c>
      <c r="D20" s="4" t="s">
        <v>49</v>
      </c>
      <c r="E20" s="13" t="s">
        <v>52</v>
      </c>
      <c r="F20" s="14">
        <v>1</v>
      </c>
      <c r="G20" s="1">
        <v>2009</v>
      </c>
      <c r="I20" s="16">
        <f t="shared" si="1"/>
        <v>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612</v>
      </c>
      <c r="C21" s="4" t="s">
        <v>21</v>
      </c>
      <c r="D21" s="4" t="s">
        <v>23</v>
      </c>
      <c r="E21" s="13" t="s">
        <v>52</v>
      </c>
      <c r="F21" s="14">
        <v>2.6</v>
      </c>
      <c r="G21" s="1">
        <v>2009</v>
      </c>
      <c r="I21" s="16">
        <f t="shared" si="1"/>
        <v>2.6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722</v>
      </c>
      <c r="C22" s="4" t="s">
        <v>19</v>
      </c>
      <c r="D22" s="4" t="s">
        <v>116</v>
      </c>
      <c r="E22" s="13" t="s">
        <v>52</v>
      </c>
      <c r="F22" s="14">
        <v>1</v>
      </c>
      <c r="G22" s="1">
        <v>2009</v>
      </c>
      <c r="I22" s="16">
        <f t="shared" si="1"/>
        <v>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723</v>
      </c>
      <c r="C23" s="4" t="s">
        <v>40</v>
      </c>
      <c r="D23" s="4" t="s">
        <v>47</v>
      </c>
      <c r="E23" s="13" t="s">
        <v>52</v>
      </c>
      <c r="F23" s="14">
        <v>1</v>
      </c>
      <c r="G23" s="1">
        <v>2009</v>
      </c>
      <c r="I23" s="16">
        <f t="shared" si="1"/>
        <v>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332</v>
      </c>
      <c r="C24" s="4" t="s">
        <v>19</v>
      </c>
      <c r="D24" s="4" t="s">
        <v>32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866</v>
      </c>
      <c r="C25" s="4" t="s">
        <v>19</v>
      </c>
      <c r="D25" s="4" t="s">
        <v>36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858</v>
      </c>
      <c r="C26" s="4" t="s">
        <v>19</v>
      </c>
      <c r="D26" s="4" t="s">
        <v>41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747</v>
      </c>
      <c r="C27" s="4" t="s">
        <v>33</v>
      </c>
      <c r="D27" s="4" t="s">
        <v>51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781</v>
      </c>
      <c r="C28" s="4" t="s">
        <v>40</v>
      </c>
      <c r="D28" s="4" t="s">
        <v>37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785</v>
      </c>
      <c r="C29" s="13" t="s">
        <v>40</v>
      </c>
      <c r="D29" s="13" t="s">
        <v>51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856</v>
      </c>
      <c r="C30" s="4" t="s">
        <v>40</v>
      </c>
      <c r="D30" s="4" t="s">
        <v>49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846</v>
      </c>
      <c r="C31" s="4" t="s">
        <v>19</v>
      </c>
      <c r="D31" s="4" t="s">
        <v>60</v>
      </c>
      <c r="E31" s="13" t="s">
        <v>52</v>
      </c>
      <c r="F31" s="14">
        <v>1</v>
      </c>
      <c r="G31" s="2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853</v>
      </c>
      <c r="C32" s="4" t="s">
        <v>19</v>
      </c>
      <c r="D32" s="4" t="s">
        <v>36</v>
      </c>
      <c r="E32" s="13" t="s">
        <v>52</v>
      </c>
      <c r="F32" s="14">
        <v>1</v>
      </c>
      <c r="G32" s="2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88.85</v>
      </c>
      <c r="J34" s="17">
        <f>+SUM(J5:J32)</f>
        <v>66.15</v>
      </c>
      <c r="K34" s="17">
        <f>+SUM(K5:K32)</f>
        <v>44.5</v>
      </c>
      <c r="L34" s="17">
        <f>+SUM(L5:L32)</f>
        <v>31.650000000000002</v>
      </c>
      <c r="M34" s="17">
        <f>+SUM(M5:M32)</f>
        <v>11.35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6" t="s">
        <v>715</v>
      </c>
      <c r="C40" s="4" t="s">
        <v>19</v>
      </c>
      <c r="D40" s="4" t="s">
        <v>59</v>
      </c>
      <c r="E40" s="13" t="s">
        <v>84</v>
      </c>
      <c r="F40" s="14">
        <v>6.55</v>
      </c>
      <c r="G40" s="1">
        <v>2013</v>
      </c>
      <c r="I40" s="16">
        <f aca="true" t="shared" si="3" ref="I40:I46">+CEILING(IF($I$38&lt;=G40,F40*0.3,0),0.05)</f>
        <v>2</v>
      </c>
      <c r="J40" s="16">
        <f aca="true" t="shared" si="4" ref="J40:J46">+CEILING(IF($J$38&lt;=G40,F40*0.3,0),0.05)</f>
        <v>2</v>
      </c>
      <c r="K40" s="16">
        <f aca="true" t="shared" si="5" ref="K40:K46">+CEILING(IF($K$38&lt;=G40,F40*0.3,0),0.05)</f>
        <v>2</v>
      </c>
      <c r="L40" s="16">
        <f aca="true" t="shared" si="6" ref="L40:L46">+CEILING(IF($L$38&lt;=G40,F40*0.3,0),0.05)</f>
        <v>2</v>
      </c>
      <c r="M40" s="16">
        <f aca="true" t="shared" si="7" ref="M40:M46">+CEILING(IF($M$38&lt;=G40,F40*0.3,0),0.05)</f>
        <v>2</v>
      </c>
    </row>
    <row r="41" spans="1:13" ht="12.75">
      <c r="A41" s="8">
        <v>2</v>
      </c>
      <c r="B41" s="15" t="s">
        <v>700</v>
      </c>
      <c r="C41" s="4" t="s">
        <v>20</v>
      </c>
      <c r="D41" s="4" t="s">
        <v>36</v>
      </c>
      <c r="E41" s="13" t="s">
        <v>84</v>
      </c>
      <c r="F41" s="16">
        <v>6.1</v>
      </c>
      <c r="G41" s="13">
        <v>2013</v>
      </c>
      <c r="I41" s="16">
        <f t="shared" si="3"/>
        <v>1.85</v>
      </c>
      <c r="J41" s="16">
        <f t="shared" si="4"/>
        <v>1.85</v>
      </c>
      <c r="K41" s="16">
        <f t="shared" si="5"/>
        <v>1.85</v>
      </c>
      <c r="L41" s="16">
        <f t="shared" si="6"/>
        <v>1.85</v>
      </c>
      <c r="M41" s="16">
        <f t="shared" si="7"/>
        <v>1.85</v>
      </c>
    </row>
    <row r="42" spans="1:13" ht="12.75">
      <c r="A42" s="8">
        <v>3</v>
      </c>
      <c r="B42" s="26" t="s">
        <v>714</v>
      </c>
      <c r="C42" s="4" t="s">
        <v>19</v>
      </c>
      <c r="D42" s="4" t="s">
        <v>36</v>
      </c>
      <c r="E42" s="13" t="s">
        <v>84</v>
      </c>
      <c r="F42" s="14">
        <v>4.9</v>
      </c>
      <c r="G42" s="1">
        <v>2013</v>
      </c>
      <c r="I42" s="16">
        <f t="shared" si="3"/>
        <v>1.5</v>
      </c>
      <c r="J42" s="16">
        <f t="shared" si="4"/>
        <v>1.5</v>
      </c>
      <c r="K42" s="16">
        <f t="shared" si="5"/>
        <v>1.5</v>
      </c>
      <c r="L42" s="16">
        <f t="shared" si="6"/>
        <v>1.5</v>
      </c>
      <c r="M42" s="16">
        <f t="shared" si="7"/>
        <v>1.5</v>
      </c>
    </row>
    <row r="43" spans="1:13" ht="12.75">
      <c r="A43" s="8">
        <v>4</v>
      </c>
      <c r="B43" s="21" t="s">
        <v>227</v>
      </c>
      <c r="C43" s="4" t="s">
        <v>17</v>
      </c>
      <c r="D43" s="4" t="s">
        <v>51</v>
      </c>
      <c r="E43" s="13" t="s">
        <v>84</v>
      </c>
      <c r="F43" s="14">
        <v>1.25</v>
      </c>
      <c r="G43" s="1">
        <v>2010</v>
      </c>
      <c r="I43" s="16">
        <f t="shared" si="3"/>
        <v>0.4</v>
      </c>
      <c r="J43" s="16">
        <f t="shared" si="4"/>
        <v>0.4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 t="s">
        <v>181</v>
      </c>
      <c r="C44" s="4" t="s">
        <v>19</v>
      </c>
      <c r="D44" s="4" t="s">
        <v>34</v>
      </c>
      <c r="E44" s="13" t="s">
        <v>84</v>
      </c>
      <c r="F44" s="16">
        <v>1.25</v>
      </c>
      <c r="G44" s="13">
        <v>2009</v>
      </c>
      <c r="I44" s="16">
        <f t="shared" si="3"/>
        <v>0.4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 s="15"/>
      <c r="C46" s="22"/>
      <c r="D46" s="22"/>
      <c r="E46" s="22"/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6.15</v>
      </c>
      <c r="J48" s="12">
        <f>+SUM(J40:J47)</f>
        <v>5.75</v>
      </c>
      <c r="K48" s="12">
        <f>+SUM(K40:K47)</f>
        <v>5.35</v>
      </c>
      <c r="L48" s="12">
        <f>+SUM(L40:L47)</f>
        <v>5.35</v>
      </c>
      <c r="M48" s="12">
        <f>+SUM(M40:M47)</f>
        <v>5.35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4" ht="12.75">
      <c r="A54" s="8">
        <v>1</v>
      </c>
      <c r="B54" s="15" t="s">
        <v>430</v>
      </c>
      <c r="C54" s="4" t="s">
        <v>19</v>
      </c>
      <c r="D54" s="4" t="s">
        <v>22</v>
      </c>
      <c r="E54" s="13">
        <v>2008</v>
      </c>
      <c r="F54" s="14">
        <v>10.2</v>
      </c>
      <c r="G54" s="1">
        <v>2012</v>
      </c>
      <c r="I54" s="16">
        <f aca="true" t="shared" si="8" ref="I54:I63">+CEILING(IF($I$52=E54,F54,IF($I$52&lt;=G54,F54*0.3,0)),0.05)</f>
        <v>3.1</v>
      </c>
      <c r="J54" s="16">
        <f aca="true" t="shared" si="9" ref="J54:J63">+CEILING(IF($J$52&lt;=G54,F54*0.3,0),0.05)</f>
        <v>3.1</v>
      </c>
      <c r="K54" s="16">
        <f aca="true" t="shared" si="10" ref="K54:K63">+CEILING(IF($K$52&lt;=G54,F54*0.3,0),0.05)</f>
        <v>3.1</v>
      </c>
      <c r="L54" s="16">
        <f aca="true" t="shared" si="11" ref="L54:L63">+CEILING(IF($L$52&lt;=G54,F54*0.3,0),0.05)</f>
        <v>3.1</v>
      </c>
      <c r="M54" s="16">
        <f aca="true" t="shared" si="12" ref="M54:M63">CEILING(IF($M$52&lt;=G54,F54*0.3,0),0.05)</f>
        <v>0</v>
      </c>
      <c r="N54" s="18"/>
    </row>
    <row r="55" spans="1:13" ht="12.75">
      <c r="A55" s="8">
        <v>2</v>
      </c>
      <c r="B55" s="21" t="s">
        <v>199</v>
      </c>
      <c r="C55" s="4" t="s">
        <v>19</v>
      </c>
      <c r="D55" s="4" t="s">
        <v>35</v>
      </c>
      <c r="E55" s="13">
        <v>2008</v>
      </c>
      <c r="F55" s="14">
        <v>6.55</v>
      </c>
      <c r="G55" s="1">
        <v>2010</v>
      </c>
      <c r="I55" s="16">
        <f t="shared" si="8"/>
        <v>2</v>
      </c>
      <c r="J55" s="16">
        <f t="shared" si="9"/>
        <v>2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90</v>
      </c>
      <c r="C56" s="4" t="s">
        <v>19</v>
      </c>
      <c r="D56" s="4" t="s">
        <v>31</v>
      </c>
      <c r="E56" s="13">
        <v>2006</v>
      </c>
      <c r="F56" s="14">
        <v>9.65</v>
      </c>
      <c r="G56" s="1">
        <v>2009</v>
      </c>
      <c r="I56" s="16">
        <f t="shared" si="8"/>
        <v>2.9000000000000004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6" t="s">
        <v>423</v>
      </c>
      <c r="C57" s="4" t="s">
        <v>40</v>
      </c>
      <c r="D57" s="4" t="s">
        <v>18</v>
      </c>
      <c r="E57" s="13">
        <v>2008</v>
      </c>
      <c r="F57" s="14">
        <v>5.7</v>
      </c>
      <c r="G57" s="1">
        <v>2009</v>
      </c>
      <c r="I57" s="16">
        <f t="shared" si="8"/>
        <v>1.75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306</v>
      </c>
      <c r="C58" s="4" t="s">
        <v>17</v>
      </c>
      <c r="D58" s="4" t="s">
        <v>60</v>
      </c>
      <c r="E58" s="13">
        <v>2009</v>
      </c>
      <c r="F58" s="14">
        <v>5.25</v>
      </c>
      <c r="G58" s="1">
        <v>2009</v>
      </c>
      <c r="I58" s="16">
        <f t="shared" si="8"/>
        <v>5.25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 t="s">
        <v>558</v>
      </c>
      <c r="C59" s="4" t="s">
        <v>40</v>
      </c>
      <c r="D59" s="4" t="s">
        <v>22</v>
      </c>
      <c r="E59" s="13">
        <v>2008</v>
      </c>
      <c r="F59" s="14">
        <v>4.05</v>
      </c>
      <c r="G59" s="1">
        <v>2009</v>
      </c>
      <c r="I59" s="16">
        <f t="shared" si="8"/>
        <v>1.25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145</v>
      </c>
      <c r="C60" s="4" t="s">
        <v>19</v>
      </c>
      <c r="D60" s="4" t="s">
        <v>42</v>
      </c>
      <c r="E60" s="13">
        <v>2008</v>
      </c>
      <c r="F60" s="14">
        <v>2</v>
      </c>
      <c r="G60" s="1">
        <v>2009</v>
      </c>
      <c r="I60" s="16">
        <f t="shared" si="8"/>
        <v>0.6000000000000001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829</v>
      </c>
      <c r="C61" s="4" t="s">
        <v>19</v>
      </c>
      <c r="D61" s="4" t="s">
        <v>26</v>
      </c>
      <c r="E61" s="13">
        <v>2009</v>
      </c>
      <c r="F61" s="14">
        <v>1</v>
      </c>
      <c r="G61" s="1">
        <v>2009</v>
      </c>
      <c r="I61" s="16">
        <f t="shared" si="8"/>
        <v>1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 t="s">
        <v>727</v>
      </c>
      <c r="C62" s="4" t="s">
        <v>40</v>
      </c>
      <c r="D62" s="4" t="s">
        <v>46</v>
      </c>
      <c r="E62" s="13">
        <v>2009</v>
      </c>
      <c r="F62" s="14">
        <v>1</v>
      </c>
      <c r="G62" s="1">
        <v>2009</v>
      </c>
      <c r="I62" s="16">
        <f t="shared" si="8"/>
        <v>1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 t="s">
        <v>782</v>
      </c>
      <c r="C63" s="13" t="s">
        <v>40</v>
      </c>
      <c r="D63" s="13" t="s">
        <v>32</v>
      </c>
      <c r="E63" s="13">
        <v>2009</v>
      </c>
      <c r="F63" s="14">
        <v>1</v>
      </c>
      <c r="G63" s="1">
        <v>2009</v>
      </c>
      <c r="I63" s="16">
        <f t="shared" si="8"/>
        <v>1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21" t="s">
        <v>740</v>
      </c>
      <c r="C64" s="4" t="s">
        <v>40</v>
      </c>
      <c r="D64" s="4" t="s">
        <v>60</v>
      </c>
      <c r="E64" s="13">
        <v>2009</v>
      </c>
      <c r="F64" s="14">
        <v>1</v>
      </c>
      <c r="G64" s="1">
        <v>2009</v>
      </c>
      <c r="I64" s="16">
        <f>+CEILING(IF($I$52=E64,F64,IF($I$52&lt;=G64,F64*0.3,0)),0.05)</f>
        <v>1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 t="s">
        <v>348</v>
      </c>
      <c r="C65" s="4" t="s">
        <v>28</v>
      </c>
      <c r="D65" s="4" t="s">
        <v>51</v>
      </c>
      <c r="E65" s="13">
        <v>2008</v>
      </c>
      <c r="F65" s="14">
        <v>0.8</v>
      </c>
      <c r="G65" s="1">
        <v>2009</v>
      </c>
      <c r="I65" s="16">
        <f>+CEILING(IF($I$52=E65,F65,IF($I$52&lt;=G65,F65*0.3,0)),0.05)</f>
        <v>0.25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21.1</v>
      </c>
      <c r="J67" s="17">
        <f>+SUM(J54:J66)</f>
        <v>5.1</v>
      </c>
      <c r="K67" s="17">
        <f>+SUM(K54:K66)</f>
        <v>3.1</v>
      </c>
      <c r="L67" s="17">
        <f>+SUM(L54:L66)</f>
        <v>3.1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98" t="s">
        <v>55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58</v>
      </c>
      <c r="C71" s="6"/>
      <c r="D71" s="6"/>
      <c r="E71" s="6"/>
      <c r="F71" s="6" t="s">
        <v>57</v>
      </c>
      <c r="G71" s="6" t="s">
        <v>56</v>
      </c>
      <c r="I71" s="7">
        <f>+I$3</f>
        <v>2009</v>
      </c>
      <c r="J71" s="7">
        <f>+J$3</f>
        <v>2010</v>
      </c>
      <c r="K71" s="7">
        <f>+K$3</f>
        <v>2011</v>
      </c>
      <c r="L71" s="7">
        <f>+L$3</f>
        <v>2012</v>
      </c>
      <c r="M71" s="7">
        <f>+M$3</f>
        <v>2013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96"/>
      <c r="C73" s="96"/>
      <c r="D73" s="96"/>
      <c r="E73" s="96"/>
      <c r="F73" s="18"/>
      <c r="G73" s="4"/>
      <c r="I73" s="29">
        <f>+F73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2</v>
      </c>
      <c r="B74" s="96"/>
      <c r="C74" s="96"/>
      <c r="D74" s="96"/>
      <c r="E74" s="96"/>
      <c r="I74" s="20"/>
      <c r="J74" s="20"/>
      <c r="K74" s="20"/>
      <c r="L74" s="20"/>
      <c r="M74" s="20"/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578</v>
      </c>
      <c r="C5" s="4" t="s">
        <v>19</v>
      </c>
      <c r="D5" s="4" t="s">
        <v>388</v>
      </c>
      <c r="E5" s="13" t="s">
        <v>52</v>
      </c>
      <c r="F5" s="14">
        <v>11.15</v>
      </c>
      <c r="G5" s="1">
        <v>2013</v>
      </c>
      <c r="I5" s="16">
        <f aca="true" t="shared" si="0" ref="I5:M14">+IF($G5&gt;=I$3,$F5,0)</f>
        <v>11.15</v>
      </c>
      <c r="J5" s="16">
        <f t="shared" si="0"/>
        <v>11.15</v>
      </c>
      <c r="K5" s="16">
        <f t="shared" si="0"/>
        <v>11.15</v>
      </c>
      <c r="L5" s="16">
        <f t="shared" si="0"/>
        <v>11.15</v>
      </c>
      <c r="M5" s="16">
        <f t="shared" si="0"/>
        <v>11.15</v>
      </c>
    </row>
    <row r="6" spans="1:13" ht="12.75">
      <c r="A6" s="8">
        <v>2</v>
      </c>
      <c r="B6" s="21" t="s">
        <v>606</v>
      </c>
      <c r="C6" s="4" t="s">
        <v>19</v>
      </c>
      <c r="D6" s="4" t="s">
        <v>26</v>
      </c>
      <c r="E6" s="13" t="s">
        <v>52</v>
      </c>
      <c r="F6" s="14">
        <v>9.1</v>
      </c>
      <c r="G6" s="1">
        <v>2013</v>
      </c>
      <c r="I6" s="16">
        <f t="shared" si="0"/>
        <v>9.1</v>
      </c>
      <c r="J6" s="16">
        <f t="shared" si="0"/>
        <v>9.1</v>
      </c>
      <c r="K6" s="16">
        <f t="shared" si="0"/>
        <v>9.1</v>
      </c>
      <c r="L6" s="16">
        <f t="shared" si="0"/>
        <v>9.1</v>
      </c>
      <c r="M6" s="16">
        <f t="shared" si="0"/>
        <v>9.1</v>
      </c>
    </row>
    <row r="7" spans="1:13" ht="12.75">
      <c r="A7" s="8">
        <v>3</v>
      </c>
      <c r="B7" s="21" t="s">
        <v>628</v>
      </c>
      <c r="C7" s="4" t="s">
        <v>19</v>
      </c>
      <c r="D7" s="4" t="s">
        <v>24</v>
      </c>
      <c r="E7" s="13" t="s">
        <v>52</v>
      </c>
      <c r="F7" s="16">
        <v>6.25</v>
      </c>
      <c r="G7" s="13">
        <v>2013</v>
      </c>
      <c r="I7" s="16">
        <f t="shared" si="0"/>
        <v>6.25</v>
      </c>
      <c r="J7" s="16">
        <f t="shared" si="0"/>
        <v>6.25</v>
      </c>
      <c r="K7" s="16">
        <f t="shared" si="0"/>
        <v>6.25</v>
      </c>
      <c r="L7" s="16">
        <f t="shared" si="0"/>
        <v>6.25</v>
      </c>
      <c r="M7" s="16">
        <f t="shared" si="0"/>
        <v>6.25</v>
      </c>
    </row>
    <row r="8" spans="1:13" ht="12.75">
      <c r="A8" s="8">
        <v>4</v>
      </c>
      <c r="B8" s="21" t="s">
        <v>686</v>
      </c>
      <c r="C8" s="4" t="s">
        <v>40</v>
      </c>
      <c r="D8" s="4" t="s">
        <v>388</v>
      </c>
      <c r="E8" s="13" t="s">
        <v>52</v>
      </c>
      <c r="F8" s="14">
        <v>4.65</v>
      </c>
      <c r="G8" s="1">
        <v>2013</v>
      </c>
      <c r="I8" s="16">
        <f t="shared" si="0"/>
        <v>4.65</v>
      </c>
      <c r="J8" s="16">
        <f t="shared" si="0"/>
        <v>4.65</v>
      </c>
      <c r="K8" s="16">
        <f t="shared" si="0"/>
        <v>4.65</v>
      </c>
      <c r="L8" s="16">
        <f t="shared" si="0"/>
        <v>4.65</v>
      </c>
      <c r="M8" s="16">
        <f t="shared" si="0"/>
        <v>4.65</v>
      </c>
    </row>
    <row r="9" spans="1:13" ht="12.75">
      <c r="A9" s="8">
        <v>5</v>
      </c>
      <c r="B9" s="21" t="s">
        <v>646</v>
      </c>
      <c r="C9" s="4" t="s">
        <v>33</v>
      </c>
      <c r="D9" s="4" t="s">
        <v>116</v>
      </c>
      <c r="E9" s="13" t="s">
        <v>52</v>
      </c>
      <c r="F9" s="14">
        <v>2.5</v>
      </c>
      <c r="G9" s="1">
        <v>2013</v>
      </c>
      <c r="I9" s="16">
        <f t="shared" si="0"/>
        <v>2.5</v>
      </c>
      <c r="J9" s="16">
        <f t="shared" si="0"/>
        <v>2.5</v>
      </c>
      <c r="K9" s="16">
        <f t="shared" si="0"/>
        <v>2.5</v>
      </c>
      <c r="L9" s="16">
        <f t="shared" si="0"/>
        <v>2.5</v>
      </c>
      <c r="M9" s="16">
        <f t="shared" si="0"/>
        <v>2.5</v>
      </c>
    </row>
    <row r="10" spans="1:13" ht="12.75">
      <c r="A10" s="8">
        <v>6</v>
      </c>
      <c r="B10" s="21" t="s">
        <v>404</v>
      </c>
      <c r="C10" s="4" t="s">
        <v>17</v>
      </c>
      <c r="D10" s="4" t="s">
        <v>53</v>
      </c>
      <c r="E10" s="13" t="s">
        <v>52</v>
      </c>
      <c r="F10" s="14">
        <v>13.25</v>
      </c>
      <c r="G10" s="1">
        <v>2012</v>
      </c>
      <c r="I10" s="16">
        <f t="shared" si="0"/>
        <v>13.25</v>
      </c>
      <c r="J10" s="16">
        <f t="shared" si="0"/>
        <v>13.25</v>
      </c>
      <c r="K10" s="16">
        <f t="shared" si="0"/>
        <v>13.25</v>
      </c>
      <c r="L10" s="16">
        <f t="shared" si="0"/>
        <v>13.25</v>
      </c>
      <c r="M10" s="16">
        <f t="shared" si="0"/>
        <v>0</v>
      </c>
    </row>
    <row r="11" spans="1:13" ht="12.75">
      <c r="A11" s="8">
        <v>7</v>
      </c>
      <c r="B11" s="21" t="s">
        <v>579</v>
      </c>
      <c r="C11" s="4" t="s">
        <v>40</v>
      </c>
      <c r="D11" s="4" t="s">
        <v>27</v>
      </c>
      <c r="E11" s="13" t="s">
        <v>52</v>
      </c>
      <c r="F11" s="14">
        <v>8</v>
      </c>
      <c r="G11" s="1">
        <v>2012</v>
      </c>
      <c r="I11" s="16">
        <f t="shared" si="0"/>
        <v>8</v>
      </c>
      <c r="J11" s="16">
        <f t="shared" si="0"/>
        <v>8</v>
      </c>
      <c r="K11" s="16">
        <f t="shared" si="0"/>
        <v>8</v>
      </c>
      <c r="L11" s="16">
        <f t="shared" si="0"/>
        <v>8</v>
      </c>
      <c r="M11" s="16">
        <f t="shared" si="0"/>
        <v>0</v>
      </c>
    </row>
    <row r="12" spans="1:13" ht="12.75">
      <c r="A12" s="8">
        <v>8</v>
      </c>
      <c r="B12" s="21" t="s">
        <v>425</v>
      </c>
      <c r="C12" s="4" t="s">
        <v>20</v>
      </c>
      <c r="D12" s="4" t="s">
        <v>60</v>
      </c>
      <c r="E12" s="13" t="s">
        <v>52</v>
      </c>
      <c r="F12" s="14">
        <v>6.9</v>
      </c>
      <c r="G12" s="1">
        <v>2012</v>
      </c>
      <c r="I12" s="16">
        <f t="shared" si="0"/>
        <v>6.9</v>
      </c>
      <c r="J12" s="16">
        <f t="shared" si="0"/>
        <v>6.9</v>
      </c>
      <c r="K12" s="16">
        <f t="shared" si="0"/>
        <v>6.9</v>
      </c>
      <c r="L12" s="16">
        <f t="shared" si="0"/>
        <v>6.9</v>
      </c>
      <c r="M12" s="16">
        <f t="shared" si="0"/>
        <v>0</v>
      </c>
    </row>
    <row r="13" spans="1:13" ht="12.75">
      <c r="A13" s="8">
        <v>9</v>
      </c>
      <c r="B13" s="21" t="s">
        <v>91</v>
      </c>
      <c r="C13" s="4" t="s">
        <v>19</v>
      </c>
      <c r="D13" s="4" t="s">
        <v>48</v>
      </c>
      <c r="E13" s="13" t="s">
        <v>52</v>
      </c>
      <c r="F13" s="14">
        <v>6.3</v>
      </c>
      <c r="G13" s="1">
        <v>2012</v>
      </c>
      <c r="I13" s="16">
        <f t="shared" si="0"/>
        <v>6.3</v>
      </c>
      <c r="J13" s="16">
        <f t="shared" si="0"/>
        <v>6.3</v>
      </c>
      <c r="K13" s="16">
        <f t="shared" si="0"/>
        <v>6.3</v>
      </c>
      <c r="L13" s="16">
        <f t="shared" si="0"/>
        <v>6.3</v>
      </c>
      <c r="M13" s="16">
        <f t="shared" si="0"/>
        <v>0</v>
      </c>
    </row>
    <row r="14" spans="1:13" ht="12.75">
      <c r="A14" s="8">
        <v>10</v>
      </c>
      <c r="B14" s="21" t="s">
        <v>86</v>
      </c>
      <c r="C14" s="4" t="s">
        <v>28</v>
      </c>
      <c r="D14" s="4" t="s">
        <v>27</v>
      </c>
      <c r="E14" s="13" t="s">
        <v>52</v>
      </c>
      <c r="F14" s="14">
        <v>2.85</v>
      </c>
      <c r="G14" s="1">
        <v>2012</v>
      </c>
      <c r="I14" s="16">
        <f t="shared" si="0"/>
        <v>2.85</v>
      </c>
      <c r="J14" s="16">
        <f t="shared" si="0"/>
        <v>2.85</v>
      </c>
      <c r="K14" s="16">
        <f t="shared" si="0"/>
        <v>2.85</v>
      </c>
      <c r="L14" s="16">
        <f t="shared" si="0"/>
        <v>2.85</v>
      </c>
      <c r="M14" s="16">
        <f t="shared" si="0"/>
        <v>0</v>
      </c>
    </row>
    <row r="15" spans="1:13" ht="12.75">
      <c r="A15" s="8">
        <v>11</v>
      </c>
      <c r="B15" s="21" t="s">
        <v>492</v>
      </c>
      <c r="C15" s="4" t="s">
        <v>43</v>
      </c>
      <c r="D15" s="4" t="s">
        <v>31</v>
      </c>
      <c r="E15" s="13" t="s">
        <v>52</v>
      </c>
      <c r="F15" s="14">
        <v>1.05</v>
      </c>
      <c r="G15" s="1">
        <v>2012</v>
      </c>
      <c r="I15" s="16">
        <f aca="true" t="shared" si="1" ref="I15:M24">+IF($G15&gt;=I$3,$F15,0)</f>
        <v>1.05</v>
      </c>
      <c r="J15" s="16">
        <f t="shared" si="1"/>
        <v>1.05</v>
      </c>
      <c r="K15" s="16">
        <f t="shared" si="1"/>
        <v>1.05</v>
      </c>
      <c r="L15" s="16">
        <f t="shared" si="1"/>
        <v>1.05</v>
      </c>
      <c r="M15" s="16">
        <f t="shared" si="1"/>
        <v>0</v>
      </c>
    </row>
    <row r="16" spans="1:13" ht="12.75">
      <c r="A16" s="8">
        <v>12</v>
      </c>
      <c r="B16" s="21" t="s">
        <v>667</v>
      </c>
      <c r="C16" s="4" t="s">
        <v>40</v>
      </c>
      <c r="D16" s="4" t="s">
        <v>32</v>
      </c>
      <c r="E16" s="13" t="s">
        <v>52</v>
      </c>
      <c r="F16" s="14">
        <v>2.8</v>
      </c>
      <c r="G16" s="1">
        <v>2011</v>
      </c>
      <c r="I16" s="16">
        <f t="shared" si="1"/>
        <v>2.8</v>
      </c>
      <c r="J16" s="16">
        <f t="shared" si="1"/>
        <v>2.8</v>
      </c>
      <c r="K16" s="16">
        <f t="shared" si="1"/>
        <v>2.8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183</v>
      </c>
      <c r="C17" s="4" t="s">
        <v>21</v>
      </c>
      <c r="D17" s="4" t="s">
        <v>48</v>
      </c>
      <c r="E17" s="13" t="s">
        <v>52</v>
      </c>
      <c r="F17" s="14">
        <v>2.65</v>
      </c>
      <c r="G17" s="1">
        <v>2011</v>
      </c>
      <c r="I17" s="16">
        <f t="shared" si="1"/>
        <v>2.65</v>
      </c>
      <c r="J17" s="16">
        <f t="shared" si="1"/>
        <v>2.65</v>
      </c>
      <c r="K17" s="16">
        <f t="shared" si="1"/>
        <v>2.65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629</v>
      </c>
      <c r="C18" s="4" t="s">
        <v>21</v>
      </c>
      <c r="D18" s="4" t="s">
        <v>41</v>
      </c>
      <c r="E18" s="13" t="s">
        <v>52</v>
      </c>
      <c r="F18" s="14">
        <v>4.3</v>
      </c>
      <c r="G18" s="1">
        <v>2010</v>
      </c>
      <c r="I18" s="16">
        <f t="shared" si="1"/>
        <v>4.3</v>
      </c>
      <c r="J18" s="16">
        <f t="shared" si="1"/>
        <v>4.3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601</v>
      </c>
      <c r="C19" s="4" t="s">
        <v>19</v>
      </c>
      <c r="D19" s="4" t="s">
        <v>25</v>
      </c>
      <c r="E19" s="13" t="s">
        <v>52</v>
      </c>
      <c r="F19" s="14">
        <v>8.8</v>
      </c>
      <c r="G19" s="1">
        <v>2009</v>
      </c>
      <c r="I19" s="16">
        <f t="shared" si="1"/>
        <v>8.8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800</v>
      </c>
      <c r="C20" s="4" t="s">
        <v>40</v>
      </c>
      <c r="D20" s="4" t="s">
        <v>39</v>
      </c>
      <c r="E20" s="13" t="s">
        <v>52</v>
      </c>
      <c r="F20" s="14">
        <v>1</v>
      </c>
      <c r="G20" s="2">
        <v>2009</v>
      </c>
      <c r="I20" s="16">
        <f t="shared" si="1"/>
        <v>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221</v>
      </c>
      <c r="C21" s="4" t="s">
        <v>21</v>
      </c>
      <c r="D21" s="4" t="s">
        <v>34</v>
      </c>
      <c r="E21" s="13" t="s">
        <v>52</v>
      </c>
      <c r="F21" s="14">
        <v>1</v>
      </c>
      <c r="G21" s="1">
        <v>2009</v>
      </c>
      <c r="I21" s="16">
        <f t="shared" si="1"/>
        <v>1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873</v>
      </c>
      <c r="C22" s="4" t="s">
        <v>19</v>
      </c>
      <c r="D22" s="4" t="s">
        <v>49</v>
      </c>
      <c r="E22" s="13" t="s">
        <v>52</v>
      </c>
      <c r="F22" s="14">
        <v>1</v>
      </c>
      <c r="G22" s="1">
        <v>2009</v>
      </c>
      <c r="I22" s="16">
        <f t="shared" si="1"/>
        <v>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840</v>
      </c>
      <c r="C23" s="4" t="s">
        <v>33</v>
      </c>
      <c r="D23" s="4" t="s">
        <v>50</v>
      </c>
      <c r="E23" s="13" t="s">
        <v>52</v>
      </c>
      <c r="F23" s="14">
        <v>1</v>
      </c>
      <c r="G23" s="1">
        <v>2009</v>
      </c>
      <c r="I23" s="16">
        <f t="shared" si="1"/>
        <v>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822</v>
      </c>
      <c r="C24" s="4" t="s">
        <v>19</v>
      </c>
      <c r="D24" s="4" t="s">
        <v>31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346</v>
      </c>
      <c r="C25" s="4" t="s">
        <v>43</v>
      </c>
      <c r="D25" s="4" t="s">
        <v>26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869</v>
      </c>
      <c r="C26" s="4" t="s">
        <v>40</v>
      </c>
      <c r="D26" s="4" t="s">
        <v>388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808</v>
      </c>
      <c r="C27" s="4" t="s">
        <v>21</v>
      </c>
      <c r="D27" s="4" t="s">
        <v>47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868</v>
      </c>
      <c r="C28" s="4" t="s">
        <v>19</v>
      </c>
      <c r="D28" s="4" t="s">
        <v>191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485</v>
      </c>
      <c r="C29" s="4" t="s">
        <v>33</v>
      </c>
      <c r="D29" s="4" t="s">
        <v>41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849</v>
      </c>
      <c r="C30" s="4" t="s">
        <v>40</v>
      </c>
      <c r="D30" s="4" t="s">
        <v>34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798</v>
      </c>
      <c r="C31" s="4" t="s">
        <v>21</v>
      </c>
      <c r="D31" s="4" t="s">
        <v>27</v>
      </c>
      <c r="E31" s="4" t="s">
        <v>52</v>
      </c>
      <c r="F31" s="9">
        <v>1</v>
      </c>
      <c r="G31" s="10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780</v>
      </c>
      <c r="C32" s="4" t="s">
        <v>19</v>
      </c>
      <c r="D32" s="4" t="s">
        <v>37</v>
      </c>
      <c r="E32" s="13" t="s">
        <v>52</v>
      </c>
      <c r="F32" s="14">
        <v>1</v>
      </c>
      <c r="G32" s="1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103.54999999999998</v>
      </c>
      <c r="J34" s="17">
        <f>+SUM(J5:J32)</f>
        <v>81.74999999999999</v>
      </c>
      <c r="K34" s="17">
        <f>+SUM(K5:K32)</f>
        <v>77.44999999999999</v>
      </c>
      <c r="L34" s="17">
        <f>+SUM(L5:L32)</f>
        <v>71.99999999999999</v>
      </c>
      <c r="M34" s="17">
        <f>+SUM(M5:M32)</f>
        <v>33.65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2009</v>
      </c>
      <c r="J38" s="7">
        <f>+J3</f>
        <v>2010</v>
      </c>
      <c r="K38" s="7">
        <f>+K3</f>
        <v>2011</v>
      </c>
      <c r="L38" s="7">
        <f>+L3</f>
        <v>2012</v>
      </c>
      <c r="M38" s="7">
        <f>+M3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709</v>
      </c>
      <c r="C40" s="4" t="s">
        <v>43</v>
      </c>
      <c r="D40" s="4" t="s">
        <v>32</v>
      </c>
      <c r="E40" s="4" t="s">
        <v>84</v>
      </c>
      <c r="F40" s="30">
        <v>7.45</v>
      </c>
      <c r="G40" s="4">
        <v>2013</v>
      </c>
      <c r="I40" s="16">
        <f aca="true" t="shared" si="3" ref="I40:I45">+CEILING(IF($I$38&lt;=G40,F40*0.3,0),0.05)</f>
        <v>2.25</v>
      </c>
      <c r="J40" s="16">
        <f aca="true" t="shared" si="4" ref="J40:J45">+CEILING(IF($J$38&lt;=G40,F40*0.3,0),0.05)</f>
        <v>2.25</v>
      </c>
      <c r="K40" s="16">
        <f aca="true" t="shared" si="5" ref="K40:K45">+CEILING(IF($K$38&lt;=G40,F40*0.3,0),0.05)</f>
        <v>2.25</v>
      </c>
      <c r="L40" s="16">
        <f aca="true" t="shared" si="6" ref="L40:L45">+CEILING(IF($L$38&lt;=G40,F40*0.3,0),0.05)</f>
        <v>2.25</v>
      </c>
      <c r="M40" s="16">
        <f aca="true" t="shared" si="7" ref="M40:M45">+CEILING(IF($M$38&lt;=G40,F40*0.3,0),0.05)</f>
        <v>2.25</v>
      </c>
    </row>
    <row r="41" spans="1:13" ht="12.75">
      <c r="A41" s="8">
        <v>2</v>
      </c>
      <c r="B41" s="21" t="s">
        <v>680</v>
      </c>
      <c r="C41" s="4" t="s">
        <v>21</v>
      </c>
      <c r="D41" s="4" t="s">
        <v>22</v>
      </c>
      <c r="E41" s="13" t="s">
        <v>84</v>
      </c>
      <c r="F41" s="14">
        <v>4.25</v>
      </c>
      <c r="G41" s="1">
        <v>2013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1.3</v>
      </c>
      <c r="M41" s="16">
        <f t="shared" si="7"/>
        <v>1.3</v>
      </c>
    </row>
    <row r="42" spans="1:13" ht="12.75">
      <c r="A42" s="8">
        <v>3</v>
      </c>
      <c r="B42" s="3" t="s">
        <v>718</v>
      </c>
      <c r="C42" s="4" t="s">
        <v>19</v>
      </c>
      <c r="D42" s="4" t="s">
        <v>35</v>
      </c>
      <c r="E42" s="4" t="s">
        <v>84</v>
      </c>
      <c r="F42" s="30">
        <v>3.3</v>
      </c>
      <c r="G42" s="4">
        <v>2013</v>
      </c>
      <c r="I42" s="16">
        <f t="shared" si="3"/>
        <v>1</v>
      </c>
      <c r="J42" s="16">
        <f t="shared" si="4"/>
        <v>1</v>
      </c>
      <c r="K42" s="16">
        <f t="shared" si="5"/>
        <v>1</v>
      </c>
      <c r="L42" s="16">
        <f t="shared" si="6"/>
        <v>1</v>
      </c>
      <c r="M42" s="16">
        <f t="shared" si="7"/>
        <v>1</v>
      </c>
    </row>
    <row r="43" spans="1:13" ht="12.75">
      <c r="A43" s="8">
        <v>4</v>
      </c>
      <c r="B43" s="21" t="s">
        <v>555</v>
      </c>
      <c r="C43" s="4" t="s">
        <v>43</v>
      </c>
      <c r="D43" s="4" t="s">
        <v>41</v>
      </c>
      <c r="E43" s="13" t="s">
        <v>84</v>
      </c>
      <c r="F43" s="14">
        <v>3.4</v>
      </c>
      <c r="G43" s="1">
        <v>2012</v>
      </c>
      <c r="I43" s="16">
        <f t="shared" si="3"/>
        <v>1.05</v>
      </c>
      <c r="J43" s="16">
        <f t="shared" si="4"/>
        <v>1.05</v>
      </c>
      <c r="K43" s="16">
        <f t="shared" si="5"/>
        <v>1.05</v>
      </c>
      <c r="L43" s="16">
        <f t="shared" si="6"/>
        <v>1.05</v>
      </c>
      <c r="M43" s="16">
        <f t="shared" si="7"/>
        <v>0</v>
      </c>
    </row>
    <row r="44" spans="1:13" ht="12.75">
      <c r="A44" s="8">
        <v>5</v>
      </c>
      <c r="B44" t="s">
        <v>554</v>
      </c>
      <c r="C44" s="4" t="s">
        <v>19</v>
      </c>
      <c r="D44" s="4" t="s">
        <v>30</v>
      </c>
      <c r="E44" s="32" t="s">
        <v>84</v>
      </c>
      <c r="F44" s="19">
        <v>1.4</v>
      </c>
      <c r="G44" s="32">
        <v>2012</v>
      </c>
      <c r="I44" s="16">
        <f t="shared" si="3"/>
        <v>0.45</v>
      </c>
      <c r="J44" s="16">
        <f t="shared" si="4"/>
        <v>0.45</v>
      </c>
      <c r="K44" s="16">
        <f t="shared" si="5"/>
        <v>0.45</v>
      </c>
      <c r="L44" s="16">
        <f t="shared" si="6"/>
        <v>0.45</v>
      </c>
      <c r="M44" s="16">
        <f t="shared" si="7"/>
        <v>0</v>
      </c>
    </row>
    <row r="45" spans="1:13" ht="12.75">
      <c r="A45" s="8">
        <v>6</v>
      </c>
      <c r="D45" s="4"/>
      <c r="E45" s="4"/>
      <c r="F45" s="30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1"/>
      <c r="J46" s="31"/>
      <c r="K46" s="31"/>
      <c r="L46" s="31"/>
      <c r="M46" s="31"/>
    </row>
    <row r="47" spans="1:13" ht="12.75">
      <c r="A47" s="8"/>
      <c r="I47" s="31">
        <f>+SUM(I40:I45)</f>
        <v>6.05</v>
      </c>
      <c r="J47" s="31">
        <f>+SUM(J40:J45)</f>
        <v>6.05</v>
      </c>
      <c r="K47" s="31">
        <f>+SUM(K40:K45)</f>
        <v>6.05</v>
      </c>
      <c r="L47" s="31">
        <f>+SUM(L40:L45)</f>
        <v>6.05</v>
      </c>
      <c r="M47" s="31">
        <f>+SUM(M40:M45)</f>
        <v>4.55</v>
      </c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655</v>
      </c>
      <c r="C53" s="4" t="s">
        <v>40</v>
      </c>
      <c r="D53" s="4" t="s">
        <v>191</v>
      </c>
      <c r="E53" s="13">
        <v>2009</v>
      </c>
      <c r="F53" s="14">
        <v>4.05</v>
      </c>
      <c r="G53" s="2">
        <v>2012</v>
      </c>
      <c r="I53" s="16">
        <f aca="true" t="shared" si="8" ref="I53:I60">+CEILING(IF($I$51=E53,F53,IF($I$51&lt;=G53,F53*0.3,0)),0.05)</f>
        <v>4.05</v>
      </c>
      <c r="J53" s="16">
        <f aca="true" t="shared" si="9" ref="J53:J60">+CEILING(IF($J$51&lt;=G53,F53*0.3,0),0.05)</f>
        <v>1.25</v>
      </c>
      <c r="K53" s="16">
        <f aca="true" t="shared" si="10" ref="K53:K60">+CEILING(IF($K$51&lt;=G53,F53*0.3,0),0.05)</f>
        <v>1.25</v>
      </c>
      <c r="L53" s="16">
        <f aca="true" t="shared" si="11" ref="L53:L60">+CEILING(IF($L$51&lt;=G53,F53*0.3,0),0.05)</f>
        <v>1.25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545</v>
      </c>
      <c r="C54" s="4" t="s">
        <v>33</v>
      </c>
      <c r="D54" s="4" t="s">
        <v>388</v>
      </c>
      <c r="E54" s="13">
        <v>2009</v>
      </c>
      <c r="F54" s="14">
        <v>1.05</v>
      </c>
      <c r="G54" s="1">
        <v>2012</v>
      </c>
      <c r="I54" s="16">
        <f t="shared" si="8"/>
        <v>1.05</v>
      </c>
      <c r="J54" s="16">
        <f t="shared" si="9"/>
        <v>0.35000000000000003</v>
      </c>
      <c r="K54" s="16">
        <f t="shared" si="10"/>
        <v>0.35000000000000003</v>
      </c>
      <c r="L54" s="16">
        <f t="shared" si="11"/>
        <v>0.35000000000000003</v>
      </c>
      <c r="M54" s="16">
        <f t="shared" si="12"/>
        <v>0</v>
      </c>
    </row>
    <row r="55" spans="1:13" ht="12.75">
      <c r="A55" s="8">
        <v>3</v>
      </c>
      <c r="B55" s="21" t="s">
        <v>405</v>
      </c>
      <c r="C55" s="4" t="s">
        <v>21</v>
      </c>
      <c r="D55" s="4" t="s">
        <v>53</v>
      </c>
      <c r="E55" s="13">
        <v>2009</v>
      </c>
      <c r="F55" s="14">
        <v>12.95</v>
      </c>
      <c r="G55" s="1">
        <v>2010</v>
      </c>
      <c r="I55" s="16">
        <f t="shared" si="8"/>
        <v>12.950000000000001</v>
      </c>
      <c r="J55" s="16">
        <f t="shared" si="9"/>
        <v>3.9000000000000004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128</v>
      </c>
      <c r="C56" s="4" t="s">
        <v>21</v>
      </c>
      <c r="D56" s="4" t="s">
        <v>388</v>
      </c>
      <c r="E56" s="13">
        <v>2009</v>
      </c>
      <c r="F56" s="14">
        <v>1.05</v>
      </c>
      <c r="G56" s="1">
        <v>2010</v>
      </c>
      <c r="I56" s="16">
        <f t="shared" si="8"/>
        <v>1.05</v>
      </c>
      <c r="J56" s="16">
        <f t="shared" si="9"/>
        <v>0.35000000000000003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424</v>
      </c>
      <c r="C57" s="4" t="s">
        <v>33</v>
      </c>
      <c r="D57" s="4" t="s">
        <v>29</v>
      </c>
      <c r="E57" s="13">
        <v>2008</v>
      </c>
      <c r="F57" s="14">
        <v>3.1</v>
      </c>
      <c r="G57" s="1">
        <v>2009</v>
      </c>
      <c r="I57" s="16">
        <f t="shared" si="8"/>
        <v>0.9500000000000001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91</v>
      </c>
      <c r="C58" s="4" t="s">
        <v>19</v>
      </c>
      <c r="D58" s="4" t="s">
        <v>48</v>
      </c>
      <c r="E58" s="13">
        <v>2008</v>
      </c>
      <c r="F58" s="14">
        <v>1.85</v>
      </c>
      <c r="G58" s="1">
        <v>2009</v>
      </c>
      <c r="I58" s="16">
        <f t="shared" si="8"/>
        <v>0.6000000000000001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493</v>
      </c>
      <c r="C59" s="4" t="s">
        <v>40</v>
      </c>
      <c r="D59" s="4" t="s">
        <v>23</v>
      </c>
      <c r="E59" s="13">
        <v>2009</v>
      </c>
      <c r="F59" s="14">
        <v>1.4</v>
      </c>
      <c r="G59" s="1">
        <v>2009</v>
      </c>
      <c r="I59" s="16">
        <f t="shared" si="8"/>
        <v>1.4000000000000001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92</v>
      </c>
      <c r="C60" s="4" t="s">
        <v>43</v>
      </c>
      <c r="D60" s="4" t="s">
        <v>27</v>
      </c>
      <c r="E60" s="13">
        <v>2009</v>
      </c>
      <c r="F60" s="14">
        <v>1.15</v>
      </c>
      <c r="G60" s="1">
        <v>2009</v>
      </c>
      <c r="I60" s="16">
        <f t="shared" si="8"/>
        <v>1.1500000000000001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344</v>
      </c>
      <c r="C61" s="4" t="s">
        <v>43</v>
      </c>
      <c r="D61" s="4" t="s">
        <v>42</v>
      </c>
      <c r="E61" s="13">
        <v>2009</v>
      </c>
      <c r="F61" s="14">
        <v>1</v>
      </c>
      <c r="G61" s="1">
        <v>2009</v>
      </c>
      <c r="I61" s="16">
        <f>+CEILING(IF($I$51=E61,F61,IF($I$51&lt;=G61,F61*0.3,0)),0.05)</f>
        <v>1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3" t="s">
        <v>739</v>
      </c>
      <c r="C62" s="4" t="s">
        <v>43</v>
      </c>
      <c r="D62" s="4" t="s">
        <v>50</v>
      </c>
      <c r="E62" s="4">
        <v>2009</v>
      </c>
      <c r="F62" s="9">
        <v>1</v>
      </c>
      <c r="G62" s="10">
        <v>2009</v>
      </c>
      <c r="I62" s="16">
        <f>+CEILING(IF($I$51=E62,F62,IF($I$51&lt;=G62,F62*0.3,0)),0.05)</f>
        <v>1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1" t="s">
        <v>738</v>
      </c>
      <c r="C63" s="4" t="s">
        <v>19</v>
      </c>
      <c r="D63" s="4" t="s">
        <v>47</v>
      </c>
      <c r="E63" s="13">
        <v>2009</v>
      </c>
      <c r="F63" s="14">
        <v>1</v>
      </c>
      <c r="G63" s="1">
        <v>2009</v>
      </c>
      <c r="I63" s="16">
        <f>+CEILING(IF($I$51=E63,F63,IF($I$51&lt;=G63,F63*0.3,0)),0.05)</f>
        <v>1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 t="s">
        <v>411</v>
      </c>
      <c r="C64" s="4" t="s">
        <v>21</v>
      </c>
      <c r="D64" s="4" t="s">
        <v>39</v>
      </c>
      <c r="E64" s="13">
        <v>2009</v>
      </c>
      <c r="F64" s="14">
        <v>1</v>
      </c>
      <c r="G64" s="1">
        <v>2009</v>
      </c>
      <c r="I64" s="16">
        <f aca="true" t="shared" si="13" ref="I64:I71">+CEILING(IF($I$51=E64,F64,IF($I$51&lt;=G64,F64*0.3,0)),0.05)</f>
        <v>1</v>
      </c>
      <c r="J64" s="16">
        <f aca="true" t="shared" si="14" ref="J64:J71">+CEILING(IF($J$51&lt;=G64,F64*0.3,0),0.05)</f>
        <v>0</v>
      </c>
      <c r="K64" s="16">
        <f aca="true" t="shared" si="15" ref="K64:K71">+CEILING(IF($K$51&lt;=G64,F64*0.3,0),0.05)</f>
        <v>0</v>
      </c>
      <c r="L64" s="16">
        <f aca="true" t="shared" si="16" ref="L64:L71">+CEILING(IF($L$51&lt;=G64,F64*0.3,0),0.05)</f>
        <v>0</v>
      </c>
      <c r="M64" s="16">
        <f aca="true" t="shared" si="17" ref="M64:M71">CEILING(IF($M$51&lt;=G64,F64*0.3,0),0.05)</f>
        <v>0</v>
      </c>
    </row>
    <row r="65" spans="1:13" ht="12.75">
      <c r="A65" s="8">
        <v>13</v>
      </c>
      <c r="B65" s="21" t="s">
        <v>800</v>
      </c>
      <c r="C65" s="4" t="s">
        <v>40</v>
      </c>
      <c r="D65" s="4" t="s">
        <v>39</v>
      </c>
      <c r="E65" s="13">
        <v>2009</v>
      </c>
      <c r="F65" s="14">
        <v>1</v>
      </c>
      <c r="G65" s="1">
        <v>2009</v>
      </c>
      <c r="I65" s="16">
        <f t="shared" si="13"/>
        <v>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 t="s">
        <v>801</v>
      </c>
      <c r="C66" s="4" t="s">
        <v>40</v>
      </c>
      <c r="D66" s="4" t="s">
        <v>48</v>
      </c>
      <c r="E66" s="13">
        <v>2009</v>
      </c>
      <c r="F66" s="14">
        <v>1</v>
      </c>
      <c r="G66" s="1">
        <v>2009</v>
      </c>
      <c r="I66" s="16">
        <f t="shared" si="13"/>
        <v>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 t="s">
        <v>790</v>
      </c>
      <c r="C67" s="4" t="s">
        <v>40</v>
      </c>
      <c r="D67" s="4" t="s">
        <v>24</v>
      </c>
      <c r="E67" s="13">
        <v>2009</v>
      </c>
      <c r="F67" s="14">
        <v>1</v>
      </c>
      <c r="G67" s="1">
        <v>2009</v>
      </c>
      <c r="I67" s="16">
        <f t="shared" si="13"/>
        <v>1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16</v>
      </c>
      <c r="B68" s="21" t="s">
        <v>769</v>
      </c>
      <c r="C68" s="4" t="s">
        <v>28</v>
      </c>
      <c r="D68" s="4" t="s">
        <v>49</v>
      </c>
      <c r="E68" s="13">
        <v>2009</v>
      </c>
      <c r="F68" s="14">
        <v>1</v>
      </c>
      <c r="G68" s="1">
        <v>2009</v>
      </c>
      <c r="I68" s="16">
        <f>+CEILING(IF($I$51=E68,F68,IF($I$51&lt;=G68,F68*0.3,0)),0.05)</f>
        <v>1</v>
      </c>
      <c r="J68" s="16">
        <f>+CEILING(IF($J$51&lt;=G68,F68*0.3,0),0.05)</f>
        <v>0</v>
      </c>
      <c r="K68" s="16">
        <f>+CEILING(IF($K$51&lt;=G68,F68*0.3,0),0.05)</f>
        <v>0</v>
      </c>
      <c r="L68" s="16">
        <f>+CEILING(IF($L$51&lt;=G68,F68*0.3,0),0.05)</f>
        <v>0</v>
      </c>
      <c r="M68" s="16">
        <f>CEILING(IF($M$51&lt;=G68,F68*0.3,0),0.05)</f>
        <v>0</v>
      </c>
    </row>
    <row r="69" spans="1:13" ht="12.75">
      <c r="A69" s="8">
        <v>17</v>
      </c>
      <c r="B69" s="21" t="s">
        <v>819</v>
      </c>
      <c r="C69" s="4" t="s">
        <v>40</v>
      </c>
      <c r="D69" s="4" t="s">
        <v>48</v>
      </c>
      <c r="E69" s="13">
        <v>2009</v>
      </c>
      <c r="F69" s="14">
        <v>1</v>
      </c>
      <c r="G69" s="1">
        <v>2009</v>
      </c>
      <c r="I69" s="16">
        <f>+CEILING(IF($I$51=E69,F69,IF($I$51&lt;=G69,F69*0.3,0)),0.05)</f>
        <v>1</v>
      </c>
      <c r="J69" s="16">
        <f>+CEILING(IF($J$51&lt;=G69,F69*0.3,0),0.05)</f>
        <v>0</v>
      </c>
      <c r="K69" s="16">
        <f>+CEILING(IF($K$51&lt;=G69,F69*0.3,0),0.05)</f>
        <v>0</v>
      </c>
      <c r="L69" s="16">
        <f>+CEILING(IF($L$51&lt;=G69,F69*0.3,0),0.05)</f>
        <v>0</v>
      </c>
      <c r="M69" s="16">
        <f>CEILING(IF($M$51&lt;=G69,F69*0.3,0),0.05)</f>
        <v>0</v>
      </c>
    </row>
    <row r="70" spans="1:13" ht="12.75">
      <c r="A70" s="8">
        <v>18</v>
      </c>
      <c r="B70" s="21" t="s">
        <v>744</v>
      </c>
      <c r="C70" s="4" t="s">
        <v>40</v>
      </c>
      <c r="D70" s="4" t="s">
        <v>23</v>
      </c>
      <c r="E70" s="13">
        <v>2009</v>
      </c>
      <c r="F70" s="14">
        <v>1</v>
      </c>
      <c r="G70" s="1">
        <v>2009</v>
      </c>
      <c r="I70" s="16">
        <f>+CEILING(IF($I$51=E70,F70,IF($I$51&lt;=G70,F70*0.3,0)),0.05)</f>
        <v>1</v>
      </c>
      <c r="J70" s="16">
        <f>+CEILING(IF($J$51&lt;=G70,F70*0.3,0),0.05)</f>
        <v>0</v>
      </c>
      <c r="K70" s="16">
        <f>+CEILING(IF($K$51&lt;=G70,F70*0.3,0),0.05)</f>
        <v>0</v>
      </c>
      <c r="L70" s="16">
        <f>+CEILING(IF($L$51&lt;=G70,F70*0.3,0),0.05)</f>
        <v>0</v>
      </c>
      <c r="M70" s="16">
        <f>CEILING(IF($M$51&lt;=G70,F70*0.3,0),0.05)</f>
        <v>0</v>
      </c>
    </row>
    <row r="71" spans="1:13" ht="12.75">
      <c r="A71" s="8">
        <v>19</v>
      </c>
      <c r="B71" s="21" t="s">
        <v>771</v>
      </c>
      <c r="C71" s="4" t="s">
        <v>40</v>
      </c>
      <c r="D71" s="4" t="s">
        <v>191</v>
      </c>
      <c r="E71" s="13">
        <v>2009</v>
      </c>
      <c r="F71" s="14">
        <v>1</v>
      </c>
      <c r="G71" s="1">
        <v>2009</v>
      </c>
      <c r="I71" s="16">
        <f t="shared" si="13"/>
        <v>1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1:13" ht="12.75">
      <c r="A72" s="8">
        <v>20</v>
      </c>
      <c r="B72" s="21" t="s">
        <v>832</v>
      </c>
      <c r="C72" s="4" t="s">
        <v>21</v>
      </c>
      <c r="D72" s="4" t="s">
        <v>34</v>
      </c>
      <c r="E72" s="13">
        <v>2009</v>
      </c>
      <c r="F72" s="14">
        <v>1</v>
      </c>
      <c r="G72" s="1">
        <v>2009</v>
      </c>
      <c r="I72" s="16">
        <f aca="true" t="shared" si="18" ref="I72:I78">+CEILING(IF($I$51=E72,F72,IF($I$51&lt;=G72,F72*0.3,0)),0.05)</f>
        <v>1</v>
      </c>
      <c r="J72" s="16">
        <f aca="true" t="shared" si="19" ref="J72:J78">+CEILING(IF($J$51&lt;=G72,F72*0.3,0),0.05)</f>
        <v>0</v>
      </c>
      <c r="K72" s="16">
        <f aca="true" t="shared" si="20" ref="K72:K78">+CEILING(IF($K$51&lt;=G72,F72*0.3,0),0.05)</f>
        <v>0</v>
      </c>
      <c r="L72" s="16">
        <f aca="true" t="shared" si="21" ref="L72:L78">+CEILING(IF($L$51&lt;=G72,F72*0.3,0),0.05)</f>
        <v>0</v>
      </c>
      <c r="M72" s="16">
        <f aca="true" t="shared" si="22" ref="M72:M78">CEILING(IF($M$51&lt;=G72,F72*0.3,0),0.05)</f>
        <v>0</v>
      </c>
    </row>
    <row r="73" spans="1:13" ht="12.75">
      <c r="A73" s="8">
        <v>21</v>
      </c>
      <c r="B73" s="21" t="s">
        <v>793</v>
      </c>
      <c r="C73" s="4" t="s">
        <v>19</v>
      </c>
      <c r="D73" s="4" t="s">
        <v>27</v>
      </c>
      <c r="E73" s="13">
        <v>2009</v>
      </c>
      <c r="F73" s="14">
        <v>1</v>
      </c>
      <c r="G73" s="1">
        <v>2009</v>
      </c>
      <c r="I73" s="16">
        <f t="shared" si="18"/>
        <v>1</v>
      </c>
      <c r="J73" s="16">
        <f t="shared" si="19"/>
        <v>0</v>
      </c>
      <c r="K73" s="16">
        <f t="shared" si="20"/>
        <v>0</v>
      </c>
      <c r="L73" s="16">
        <f t="shared" si="21"/>
        <v>0</v>
      </c>
      <c r="M73" s="16">
        <f t="shared" si="22"/>
        <v>0</v>
      </c>
    </row>
    <row r="74" spans="1:13" ht="12.75">
      <c r="A74" s="8">
        <v>22</v>
      </c>
      <c r="B74" s="21" t="s">
        <v>831</v>
      </c>
      <c r="C74" s="4" t="s">
        <v>19</v>
      </c>
      <c r="D74" s="4" t="s">
        <v>42</v>
      </c>
      <c r="E74" s="13">
        <v>2009</v>
      </c>
      <c r="F74" s="14">
        <v>1</v>
      </c>
      <c r="G74" s="2">
        <v>2009</v>
      </c>
      <c r="I74" s="16">
        <f t="shared" si="18"/>
        <v>1</v>
      </c>
      <c r="J74" s="16">
        <f t="shared" si="19"/>
        <v>0</v>
      </c>
      <c r="K74" s="16">
        <f t="shared" si="20"/>
        <v>0</v>
      </c>
      <c r="L74" s="16">
        <f t="shared" si="21"/>
        <v>0</v>
      </c>
      <c r="M74" s="16">
        <f t="shared" si="22"/>
        <v>0</v>
      </c>
    </row>
    <row r="75" spans="1:13" ht="12.75">
      <c r="A75" s="8">
        <v>23</v>
      </c>
      <c r="B75" s="21" t="s">
        <v>834</v>
      </c>
      <c r="C75" s="4" t="s">
        <v>19</v>
      </c>
      <c r="D75" s="4" t="s">
        <v>59</v>
      </c>
      <c r="E75" s="13">
        <v>2009</v>
      </c>
      <c r="F75" s="14">
        <v>1</v>
      </c>
      <c r="G75" s="1">
        <v>2009</v>
      </c>
      <c r="I75" s="16">
        <f t="shared" si="18"/>
        <v>1</v>
      </c>
      <c r="J75" s="16">
        <f t="shared" si="19"/>
        <v>0</v>
      </c>
      <c r="K75" s="16">
        <f t="shared" si="20"/>
        <v>0</v>
      </c>
      <c r="L75" s="16">
        <f t="shared" si="21"/>
        <v>0</v>
      </c>
      <c r="M75" s="16">
        <f t="shared" si="22"/>
        <v>0</v>
      </c>
    </row>
    <row r="76" spans="1:13" ht="12.75">
      <c r="A76" s="8">
        <v>24</v>
      </c>
      <c r="B76" s="21" t="s">
        <v>857</v>
      </c>
      <c r="C76" s="4" t="s">
        <v>19</v>
      </c>
      <c r="D76" s="4" t="s">
        <v>49</v>
      </c>
      <c r="E76" s="13">
        <v>2009</v>
      </c>
      <c r="F76" s="14">
        <v>1</v>
      </c>
      <c r="G76" s="2">
        <v>2009</v>
      </c>
      <c r="I76" s="16">
        <f t="shared" si="18"/>
        <v>1</v>
      </c>
      <c r="J76" s="16">
        <f t="shared" si="19"/>
        <v>0</v>
      </c>
      <c r="K76" s="16">
        <f t="shared" si="20"/>
        <v>0</v>
      </c>
      <c r="L76" s="16">
        <f t="shared" si="21"/>
        <v>0</v>
      </c>
      <c r="M76" s="16">
        <f t="shared" si="22"/>
        <v>0</v>
      </c>
    </row>
    <row r="77" spans="1:13" ht="12.75">
      <c r="A77" s="8">
        <v>25</v>
      </c>
      <c r="B77" s="21" t="s">
        <v>158</v>
      </c>
      <c r="C77" s="4" t="s">
        <v>49</v>
      </c>
      <c r="D77" s="4" t="s">
        <v>40</v>
      </c>
      <c r="E77" s="13">
        <v>2009</v>
      </c>
      <c r="F77" s="14">
        <v>1</v>
      </c>
      <c r="G77" s="1">
        <v>2009</v>
      </c>
      <c r="I77" s="16">
        <f t="shared" si="18"/>
        <v>1</v>
      </c>
      <c r="J77" s="16">
        <f t="shared" si="19"/>
        <v>0</v>
      </c>
      <c r="K77" s="16">
        <f t="shared" si="20"/>
        <v>0</v>
      </c>
      <c r="L77" s="16">
        <f t="shared" si="21"/>
        <v>0</v>
      </c>
      <c r="M77" s="16">
        <f t="shared" si="22"/>
        <v>0</v>
      </c>
    </row>
    <row r="78" spans="1:13" ht="12.75">
      <c r="A78" s="8">
        <v>26</v>
      </c>
      <c r="B78" s="21" t="s">
        <v>839</v>
      </c>
      <c r="C78" s="4" t="s">
        <v>21</v>
      </c>
      <c r="D78" s="4" t="s">
        <v>59</v>
      </c>
      <c r="E78" s="13">
        <v>2009</v>
      </c>
      <c r="F78" s="14">
        <v>1</v>
      </c>
      <c r="G78" s="1">
        <v>2009</v>
      </c>
      <c r="I78" s="16">
        <f t="shared" si="18"/>
        <v>1</v>
      </c>
      <c r="J78" s="16">
        <f t="shared" si="19"/>
        <v>0</v>
      </c>
      <c r="K78" s="16">
        <f t="shared" si="20"/>
        <v>0</v>
      </c>
      <c r="L78" s="16">
        <f t="shared" si="21"/>
        <v>0</v>
      </c>
      <c r="M78" s="16">
        <f t="shared" si="22"/>
        <v>0</v>
      </c>
    </row>
    <row r="79" spans="9:13" ht="7.5" customHeight="1">
      <c r="I79" s="15"/>
      <c r="J79" s="15"/>
      <c r="K79" s="15"/>
      <c r="L79" s="15"/>
      <c r="M79" s="15"/>
    </row>
    <row r="80" spans="9:13" ht="12.75">
      <c r="I80" s="17">
        <f>+SUM(I53:I79)</f>
        <v>41.2</v>
      </c>
      <c r="J80" s="17">
        <f>+SUM(J53:J79)</f>
        <v>5.85</v>
      </c>
      <c r="K80" s="17">
        <f>+SUM(K53:K79)</f>
        <v>1.6</v>
      </c>
      <c r="L80" s="17">
        <f>+SUM(L53:L79)</f>
        <v>1.6</v>
      </c>
      <c r="M80" s="17">
        <f>+SUM(M53:M79)</f>
        <v>0</v>
      </c>
    </row>
    <row r="81" spans="9:13" ht="12.75">
      <c r="I81" s="12"/>
      <c r="J81" s="12"/>
      <c r="K81" s="12"/>
      <c r="L81" s="12"/>
      <c r="M81" s="12"/>
    </row>
    <row r="82" spans="1:13" ht="15.75">
      <c r="A82" s="98" t="s">
        <v>55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9:13" ht="7.5" customHeight="1">
      <c r="I83" s="12"/>
      <c r="J83" s="12"/>
      <c r="K83" s="12"/>
      <c r="L83" s="12"/>
      <c r="M83" s="12"/>
    </row>
    <row r="84" spans="1:13" ht="12.75">
      <c r="A84" s="8"/>
      <c r="B84" s="5" t="s">
        <v>58</v>
      </c>
      <c r="C84" s="6"/>
      <c r="D84" s="6"/>
      <c r="E84" s="6"/>
      <c r="F84" s="6" t="s">
        <v>57</v>
      </c>
      <c r="G84" s="6" t="s">
        <v>56</v>
      </c>
      <c r="I84" s="7">
        <f>+I$3</f>
        <v>2009</v>
      </c>
      <c r="J84" s="7">
        <f>+J$3</f>
        <v>2010</v>
      </c>
      <c r="K84" s="7">
        <f>+K$3</f>
        <v>2011</v>
      </c>
      <c r="L84" s="7">
        <f>+L$3</f>
        <v>2012</v>
      </c>
      <c r="M84" s="7">
        <f>+M$3</f>
        <v>2013</v>
      </c>
    </row>
    <row r="85" spans="1:13" ht="7.5" customHeight="1">
      <c r="A85" s="8"/>
      <c r="I85" s="20"/>
      <c r="J85" s="20"/>
      <c r="K85" s="20"/>
      <c r="L85" s="20"/>
      <c r="M85" s="20"/>
    </row>
    <row r="86" spans="1:13" ht="12.75">
      <c r="A86" s="8">
        <v>1</v>
      </c>
      <c r="B86" s="96"/>
      <c r="C86" s="96"/>
      <c r="D86" s="96"/>
      <c r="E86" s="96"/>
      <c r="I86" s="20"/>
      <c r="J86" s="20"/>
      <c r="K86" s="20"/>
      <c r="L86" s="20"/>
      <c r="M86" s="20"/>
    </row>
    <row r="87" spans="1:13" ht="12.75">
      <c r="A87" s="8">
        <v>2</v>
      </c>
      <c r="B87" s="96"/>
      <c r="C87" s="96"/>
      <c r="D87" s="96"/>
      <c r="E87" s="96"/>
      <c r="I87" s="20"/>
      <c r="J87" s="20"/>
      <c r="K87" s="20"/>
      <c r="L87" s="20"/>
      <c r="M87" s="20"/>
    </row>
    <row r="88" spans="1:13" ht="7.5" customHeight="1">
      <c r="A88" s="8"/>
      <c r="I88" s="20"/>
      <c r="J88" s="20"/>
      <c r="K88" s="20"/>
      <c r="L88" s="20"/>
      <c r="M88" s="20"/>
    </row>
    <row r="89" spans="1:13" ht="12.75">
      <c r="A89" s="8"/>
      <c r="I89" s="12">
        <f>+SUM(I86:I88)</f>
        <v>0</v>
      </c>
      <c r="J89" s="12">
        <f>+SUM(J86:J88)</f>
        <v>0</v>
      </c>
      <c r="K89" s="12">
        <f>+SUM(K86:K88)</f>
        <v>0</v>
      </c>
      <c r="L89" s="12">
        <f>+SUM(L86:L88)</f>
        <v>0</v>
      </c>
      <c r="M89" s="12">
        <f>+SUM(M86:M88)</f>
        <v>0</v>
      </c>
    </row>
    <row r="90" spans="9:13" ht="12.75">
      <c r="I90" s="11"/>
      <c r="J90" s="11"/>
      <c r="K90" s="11"/>
      <c r="L90" s="11"/>
      <c r="M90" s="11"/>
    </row>
  </sheetData>
  <sheetProtection/>
  <mergeCells count="6">
    <mergeCell ref="B86:E86"/>
    <mergeCell ref="B87:E87"/>
    <mergeCell ref="A1:M1"/>
    <mergeCell ref="A36:M36"/>
    <mergeCell ref="A49:M49"/>
    <mergeCell ref="A82:M8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576</v>
      </c>
      <c r="C5" s="4" t="s">
        <v>21</v>
      </c>
      <c r="D5" s="4" t="s">
        <v>22</v>
      </c>
      <c r="E5" s="13" t="s">
        <v>52</v>
      </c>
      <c r="F5" s="14">
        <v>14.65</v>
      </c>
      <c r="G5" s="1">
        <v>2013</v>
      </c>
      <c r="I5" s="16">
        <f aca="true" t="shared" si="0" ref="I5:M14">+IF($G5&gt;=I$3,$F5,0)</f>
        <v>14.65</v>
      </c>
      <c r="J5" s="16">
        <f t="shared" si="0"/>
        <v>14.65</v>
      </c>
      <c r="K5" s="16">
        <f t="shared" si="0"/>
        <v>14.65</v>
      </c>
      <c r="L5" s="16">
        <f t="shared" si="0"/>
        <v>14.65</v>
      </c>
      <c r="M5" s="16">
        <f t="shared" si="0"/>
        <v>14.65</v>
      </c>
    </row>
    <row r="6" spans="1:13" ht="12.75">
      <c r="A6" s="8">
        <v>2</v>
      </c>
      <c r="B6" s="21" t="s">
        <v>396</v>
      </c>
      <c r="C6" s="4" t="s">
        <v>28</v>
      </c>
      <c r="D6" s="4" t="s">
        <v>47</v>
      </c>
      <c r="E6" s="13" t="s">
        <v>52</v>
      </c>
      <c r="F6" s="14">
        <v>13.7</v>
      </c>
      <c r="G6" s="1">
        <v>2012</v>
      </c>
      <c r="I6" s="16">
        <f t="shared" si="0"/>
        <v>13.7</v>
      </c>
      <c r="J6" s="16">
        <f t="shared" si="0"/>
        <v>13.7</v>
      </c>
      <c r="K6" s="16">
        <f t="shared" si="0"/>
        <v>13.7</v>
      </c>
      <c r="L6" s="16">
        <f t="shared" si="0"/>
        <v>13.7</v>
      </c>
      <c r="M6" s="16">
        <f t="shared" si="0"/>
        <v>0</v>
      </c>
    </row>
    <row r="7" spans="1:13" ht="12.75">
      <c r="A7" s="8">
        <v>3</v>
      </c>
      <c r="B7" s="21" t="s">
        <v>537</v>
      </c>
      <c r="C7" s="4" t="s">
        <v>21</v>
      </c>
      <c r="D7" s="4" t="s">
        <v>22</v>
      </c>
      <c r="E7" s="13" t="s">
        <v>52</v>
      </c>
      <c r="F7" s="14">
        <v>3.3</v>
      </c>
      <c r="G7" s="1">
        <v>2012</v>
      </c>
      <c r="I7" s="16">
        <f t="shared" si="0"/>
        <v>3.3</v>
      </c>
      <c r="J7" s="16">
        <f t="shared" si="0"/>
        <v>3.3</v>
      </c>
      <c r="K7" s="16">
        <f t="shared" si="0"/>
        <v>3.3</v>
      </c>
      <c r="L7" s="16">
        <f t="shared" si="0"/>
        <v>3.3</v>
      </c>
      <c r="M7" s="16">
        <f t="shared" si="0"/>
        <v>0</v>
      </c>
    </row>
    <row r="8" spans="1:13" ht="12.75">
      <c r="A8" s="8">
        <v>4</v>
      </c>
      <c r="B8" s="21" t="s">
        <v>539</v>
      </c>
      <c r="C8" s="4" t="s">
        <v>40</v>
      </c>
      <c r="D8" s="4" t="s">
        <v>22</v>
      </c>
      <c r="E8" s="13" t="s">
        <v>52</v>
      </c>
      <c r="F8" s="14">
        <v>3.3</v>
      </c>
      <c r="G8" s="1">
        <v>2012</v>
      </c>
      <c r="I8" s="16">
        <f t="shared" si="0"/>
        <v>3.3</v>
      </c>
      <c r="J8" s="16">
        <f t="shared" si="0"/>
        <v>3.3</v>
      </c>
      <c r="K8" s="16">
        <f t="shared" si="0"/>
        <v>3.3</v>
      </c>
      <c r="L8" s="16">
        <f t="shared" si="0"/>
        <v>3.3</v>
      </c>
      <c r="M8" s="16">
        <f t="shared" si="0"/>
        <v>0</v>
      </c>
    </row>
    <row r="9" spans="1:13" ht="12.75">
      <c r="A9" s="8">
        <v>5</v>
      </c>
      <c r="B9" s="21" t="s">
        <v>662</v>
      </c>
      <c r="C9" s="4" t="s">
        <v>19</v>
      </c>
      <c r="D9" s="4" t="s">
        <v>39</v>
      </c>
      <c r="E9" s="13" t="s">
        <v>52</v>
      </c>
      <c r="F9" s="14">
        <v>1.3</v>
      </c>
      <c r="G9" s="1">
        <v>2012</v>
      </c>
      <c r="I9" s="16">
        <f t="shared" si="0"/>
        <v>1.3</v>
      </c>
      <c r="J9" s="16">
        <f t="shared" si="0"/>
        <v>1.3</v>
      </c>
      <c r="K9" s="16">
        <f t="shared" si="0"/>
        <v>1.3</v>
      </c>
      <c r="L9" s="16">
        <f t="shared" si="0"/>
        <v>1.3</v>
      </c>
      <c r="M9" s="16">
        <f t="shared" si="0"/>
        <v>0</v>
      </c>
    </row>
    <row r="10" spans="1:13" ht="12.75">
      <c r="A10" s="8">
        <v>6</v>
      </c>
      <c r="B10" s="21" t="s">
        <v>634</v>
      </c>
      <c r="C10" s="4" t="s">
        <v>19</v>
      </c>
      <c r="D10" s="4" t="s">
        <v>25</v>
      </c>
      <c r="E10" s="13" t="s">
        <v>52</v>
      </c>
      <c r="F10" s="14">
        <v>1</v>
      </c>
      <c r="G10" s="1">
        <v>2012</v>
      </c>
      <c r="I10" s="16">
        <f t="shared" si="0"/>
        <v>1</v>
      </c>
      <c r="J10" s="16">
        <f t="shared" si="0"/>
        <v>1</v>
      </c>
      <c r="K10" s="16">
        <f t="shared" si="0"/>
        <v>1</v>
      </c>
      <c r="L10" s="16">
        <f t="shared" si="0"/>
        <v>1</v>
      </c>
      <c r="M10" s="16">
        <f t="shared" si="0"/>
        <v>0</v>
      </c>
    </row>
    <row r="11" spans="1:13" ht="12.75">
      <c r="A11" s="8">
        <v>7</v>
      </c>
      <c r="B11" s="21" t="s">
        <v>180</v>
      </c>
      <c r="C11" s="4" t="s">
        <v>19</v>
      </c>
      <c r="D11" s="4" t="s">
        <v>50</v>
      </c>
      <c r="E11" s="13" t="s">
        <v>52</v>
      </c>
      <c r="F11" s="14">
        <v>1</v>
      </c>
      <c r="G11" s="1">
        <v>2012</v>
      </c>
      <c r="I11" s="16">
        <f t="shared" si="0"/>
        <v>1</v>
      </c>
      <c r="J11" s="16">
        <f t="shared" si="0"/>
        <v>1</v>
      </c>
      <c r="K11" s="16">
        <f t="shared" si="0"/>
        <v>1</v>
      </c>
      <c r="L11" s="16">
        <f t="shared" si="0"/>
        <v>1</v>
      </c>
      <c r="M11" s="16">
        <f t="shared" si="0"/>
        <v>0</v>
      </c>
    </row>
    <row r="12" spans="1:13" ht="12.75">
      <c r="A12" s="8">
        <v>8</v>
      </c>
      <c r="B12" s="21" t="s">
        <v>586</v>
      </c>
      <c r="C12" s="4" t="s">
        <v>19</v>
      </c>
      <c r="D12" s="4" t="s">
        <v>22</v>
      </c>
      <c r="E12" s="13" t="s">
        <v>52</v>
      </c>
      <c r="F12" s="14">
        <v>9.05</v>
      </c>
      <c r="G12" s="1">
        <v>2011</v>
      </c>
      <c r="I12" s="16">
        <f t="shared" si="0"/>
        <v>9.05</v>
      </c>
      <c r="J12" s="16">
        <f t="shared" si="0"/>
        <v>9.05</v>
      </c>
      <c r="K12" s="16">
        <f t="shared" si="0"/>
        <v>9.05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365</v>
      </c>
      <c r="C13" s="4" t="s">
        <v>40</v>
      </c>
      <c r="D13" s="4" t="s">
        <v>24</v>
      </c>
      <c r="E13" s="13" t="s">
        <v>52</v>
      </c>
      <c r="F13" s="14">
        <v>6.3</v>
      </c>
      <c r="G13" s="1">
        <v>2011</v>
      </c>
      <c r="I13" s="16">
        <f t="shared" si="0"/>
        <v>6.3</v>
      </c>
      <c r="J13" s="16">
        <f t="shared" si="0"/>
        <v>6.3</v>
      </c>
      <c r="K13" s="16">
        <f t="shared" si="0"/>
        <v>6.3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278</v>
      </c>
      <c r="C14" s="4" t="s">
        <v>19</v>
      </c>
      <c r="D14" s="4" t="s">
        <v>32</v>
      </c>
      <c r="E14" s="13" t="s">
        <v>52</v>
      </c>
      <c r="F14" s="14">
        <v>6.1</v>
      </c>
      <c r="G14" s="1">
        <v>2011</v>
      </c>
      <c r="I14" s="16">
        <f t="shared" si="0"/>
        <v>6.1</v>
      </c>
      <c r="J14" s="16">
        <f t="shared" si="0"/>
        <v>6.1</v>
      </c>
      <c r="K14" s="16">
        <f t="shared" si="0"/>
        <v>6.1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670</v>
      </c>
      <c r="C15" s="4" t="s">
        <v>21</v>
      </c>
      <c r="D15" s="4" t="s">
        <v>47</v>
      </c>
      <c r="E15" s="13" t="s">
        <v>52</v>
      </c>
      <c r="F15" s="14">
        <v>3.7</v>
      </c>
      <c r="G15" s="1">
        <v>2011</v>
      </c>
      <c r="I15" s="16">
        <f aca="true" t="shared" si="1" ref="I15:M24">+IF($G15&gt;=I$3,$F15,0)</f>
        <v>3.7</v>
      </c>
      <c r="J15" s="16">
        <f t="shared" si="1"/>
        <v>3.7</v>
      </c>
      <c r="K15" s="16">
        <f t="shared" si="1"/>
        <v>3.7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624</v>
      </c>
      <c r="C16" s="4" t="s">
        <v>33</v>
      </c>
      <c r="D16" s="4" t="s">
        <v>22</v>
      </c>
      <c r="E16" s="13" t="s">
        <v>52</v>
      </c>
      <c r="F16" s="14">
        <v>2.65</v>
      </c>
      <c r="G16" s="1">
        <v>2011</v>
      </c>
      <c r="I16" s="16">
        <f t="shared" si="1"/>
        <v>2.65</v>
      </c>
      <c r="J16" s="16">
        <f t="shared" si="1"/>
        <v>2.65</v>
      </c>
      <c r="K16" s="16">
        <f t="shared" si="1"/>
        <v>2.65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142</v>
      </c>
      <c r="C17" s="4" t="s">
        <v>28</v>
      </c>
      <c r="D17" s="4" t="s">
        <v>42</v>
      </c>
      <c r="E17" s="13" t="s">
        <v>52</v>
      </c>
      <c r="F17" s="14">
        <v>1.75</v>
      </c>
      <c r="G17" s="2">
        <v>2011</v>
      </c>
      <c r="I17" s="16">
        <f>+IF($G17&gt;=I$3,$F17,0)</f>
        <v>1.75</v>
      </c>
      <c r="J17" s="16">
        <f>+IF($G17&gt;=J$3,$F17,0)</f>
        <v>1.75</v>
      </c>
      <c r="K17" s="16">
        <f>+IF($G17&gt;=K$3,$F17,0)</f>
        <v>1.75</v>
      </c>
      <c r="L17" s="16">
        <f>+IF($G17&gt;=L$3,$F17,0)</f>
        <v>0</v>
      </c>
      <c r="M17" s="16">
        <f>+IF($G17&gt;=M$3,$F17,0)</f>
        <v>0</v>
      </c>
    </row>
    <row r="18" spans="1:13" ht="12.75">
      <c r="A18" s="8">
        <v>14</v>
      </c>
      <c r="B18" s="27" t="s">
        <v>587</v>
      </c>
      <c r="C18" s="4" t="s">
        <v>40</v>
      </c>
      <c r="D18" s="4" t="s">
        <v>37</v>
      </c>
      <c r="E18" s="13" t="s">
        <v>52</v>
      </c>
      <c r="F18" s="14">
        <v>7.15</v>
      </c>
      <c r="G18" s="1">
        <v>2010</v>
      </c>
      <c r="I18" s="16">
        <f t="shared" si="1"/>
        <v>7.15</v>
      </c>
      <c r="J18" s="16">
        <f t="shared" si="1"/>
        <v>7.15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203</v>
      </c>
      <c r="C19" s="4" t="s">
        <v>40</v>
      </c>
      <c r="D19" s="4" t="s">
        <v>45</v>
      </c>
      <c r="E19" s="13" t="s">
        <v>52</v>
      </c>
      <c r="F19" s="14">
        <v>7</v>
      </c>
      <c r="G19" s="1">
        <v>2010</v>
      </c>
      <c r="I19" s="16">
        <f t="shared" si="1"/>
        <v>7</v>
      </c>
      <c r="J19" s="16">
        <f t="shared" si="1"/>
        <v>7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409</v>
      </c>
      <c r="C20" s="4" t="s">
        <v>19</v>
      </c>
      <c r="D20" s="4" t="s">
        <v>53</v>
      </c>
      <c r="E20" s="13" t="s">
        <v>52</v>
      </c>
      <c r="F20" s="14">
        <v>5.15</v>
      </c>
      <c r="G20" s="1">
        <v>2010</v>
      </c>
      <c r="I20" s="16">
        <f t="shared" si="1"/>
        <v>5.15</v>
      </c>
      <c r="J20" s="16">
        <f t="shared" si="1"/>
        <v>5.15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455</v>
      </c>
      <c r="C21" s="4" t="s">
        <v>21</v>
      </c>
      <c r="D21" s="4" t="s">
        <v>23</v>
      </c>
      <c r="E21" s="13" t="s">
        <v>52</v>
      </c>
      <c r="F21" s="14">
        <v>3</v>
      </c>
      <c r="G21" s="1">
        <v>2010</v>
      </c>
      <c r="I21" s="16">
        <f t="shared" si="1"/>
        <v>3</v>
      </c>
      <c r="J21" s="16">
        <f t="shared" si="1"/>
        <v>3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632</v>
      </c>
      <c r="C22" s="4" t="s">
        <v>40</v>
      </c>
      <c r="D22" s="4" t="s">
        <v>18</v>
      </c>
      <c r="E22" s="13" t="s">
        <v>52</v>
      </c>
      <c r="F22" s="14">
        <v>2.5</v>
      </c>
      <c r="G22" s="2">
        <v>2010</v>
      </c>
      <c r="I22" s="16">
        <f t="shared" si="1"/>
        <v>2.5</v>
      </c>
      <c r="J22" s="16">
        <f t="shared" si="1"/>
        <v>2.5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327</v>
      </c>
      <c r="C23" s="4" t="s">
        <v>17</v>
      </c>
      <c r="D23" s="4" t="s">
        <v>59</v>
      </c>
      <c r="E23" s="13" t="s">
        <v>52</v>
      </c>
      <c r="F23" s="14">
        <v>1.8</v>
      </c>
      <c r="G23" s="1">
        <v>2009</v>
      </c>
      <c r="I23" s="16">
        <f t="shared" si="1"/>
        <v>1.8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166</v>
      </c>
      <c r="C24" s="4" t="s">
        <v>43</v>
      </c>
      <c r="D24" s="4" t="s">
        <v>60</v>
      </c>
      <c r="E24" s="13" t="s">
        <v>52</v>
      </c>
      <c r="F24" s="14">
        <v>1.25</v>
      </c>
      <c r="G24" s="1">
        <v>2009</v>
      </c>
      <c r="I24" s="16">
        <f t="shared" si="1"/>
        <v>1.25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725</v>
      </c>
      <c r="C25" s="4" t="s">
        <v>40</v>
      </c>
      <c r="D25" s="4" t="s">
        <v>116</v>
      </c>
      <c r="E25" s="13" t="s">
        <v>52</v>
      </c>
      <c r="F25" s="9">
        <v>1</v>
      </c>
      <c r="G25" s="10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749</v>
      </c>
      <c r="C26" s="4" t="s">
        <v>21</v>
      </c>
      <c r="D26" s="4" t="s">
        <v>36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424</v>
      </c>
      <c r="C27" s="4" t="s">
        <v>33</v>
      </c>
      <c r="D27" s="4" t="s">
        <v>29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779</v>
      </c>
      <c r="C28" s="4" t="s">
        <v>43</v>
      </c>
      <c r="D28" s="4" t="s">
        <v>34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99.65</v>
      </c>
      <c r="J34" s="17">
        <f>+SUM(J5:J32)</f>
        <v>92.60000000000001</v>
      </c>
      <c r="K34" s="17">
        <f>+SUM(K5:K32)</f>
        <v>67.8</v>
      </c>
      <c r="L34" s="17">
        <f>+SUM(L5:L32)</f>
        <v>38.25</v>
      </c>
      <c r="M34" s="17">
        <f>+SUM(M5:M32)</f>
        <v>14.65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417</v>
      </c>
      <c r="C40" s="4" t="s">
        <v>28</v>
      </c>
      <c r="D40" s="4" t="s">
        <v>48</v>
      </c>
      <c r="E40" s="13" t="s">
        <v>84</v>
      </c>
      <c r="F40" s="14">
        <v>7.65</v>
      </c>
      <c r="G40" s="1">
        <v>2012</v>
      </c>
      <c r="I40" s="16">
        <f aca="true" t="shared" si="3" ref="I40:I45">+CEILING(IF($I$38&lt;=G40,F40*0.3,0),0.05)</f>
        <v>2.3000000000000003</v>
      </c>
      <c r="J40" s="16">
        <f aca="true" t="shared" si="4" ref="J40:J45">+CEILING(IF($J$38&lt;=G40,F40*0.3,0),0.05)</f>
        <v>2.3000000000000003</v>
      </c>
      <c r="K40" s="16">
        <f aca="true" t="shared" si="5" ref="K40:K45">+CEILING(IF($K$38&lt;=G40,F40*0.3,0),0.05)</f>
        <v>2.3000000000000003</v>
      </c>
      <c r="L40" s="16">
        <f aca="true" t="shared" si="6" ref="L40:L45">+CEILING(IF($L$38&lt;=G40,F40*0.3,0),0.05)</f>
        <v>2.3000000000000003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538</v>
      </c>
      <c r="C41" s="4" t="s">
        <v>21</v>
      </c>
      <c r="D41" s="4" t="s">
        <v>23</v>
      </c>
      <c r="E41" s="4" t="s">
        <v>84</v>
      </c>
      <c r="F41" s="18">
        <v>4.6</v>
      </c>
      <c r="G41" s="4">
        <v>2012</v>
      </c>
      <c r="I41" s="16">
        <f t="shared" si="3"/>
        <v>1.4000000000000001</v>
      </c>
      <c r="J41" s="16">
        <f t="shared" si="4"/>
        <v>1.4000000000000001</v>
      </c>
      <c r="K41" s="16">
        <f t="shared" si="5"/>
        <v>1.4000000000000001</v>
      </c>
      <c r="L41" s="16">
        <f t="shared" si="6"/>
        <v>1.4000000000000001</v>
      </c>
      <c r="M41" s="16">
        <f t="shared" si="7"/>
        <v>0</v>
      </c>
    </row>
    <row r="42" spans="1:13" ht="12.75">
      <c r="A42" s="8">
        <v>3</v>
      </c>
      <c r="B42" s="15" t="s">
        <v>337</v>
      </c>
      <c r="C42" s="4" t="s">
        <v>20</v>
      </c>
      <c r="D42" s="4" t="s">
        <v>48</v>
      </c>
      <c r="E42" s="13" t="s">
        <v>84</v>
      </c>
      <c r="F42" s="14">
        <v>3</v>
      </c>
      <c r="G42" s="1">
        <v>2011</v>
      </c>
      <c r="I42" s="16">
        <f t="shared" si="3"/>
        <v>0.9</v>
      </c>
      <c r="J42" s="16">
        <f t="shared" si="4"/>
        <v>0.9</v>
      </c>
      <c r="K42" s="16">
        <f t="shared" si="5"/>
        <v>0.9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456</v>
      </c>
      <c r="C43" s="4" t="s">
        <v>33</v>
      </c>
      <c r="D43" s="4" t="s">
        <v>27</v>
      </c>
      <c r="E43" s="13" t="s">
        <v>84</v>
      </c>
      <c r="F43" s="14">
        <v>5</v>
      </c>
      <c r="G43" s="1">
        <v>2012</v>
      </c>
      <c r="I43" s="16">
        <f t="shared" si="3"/>
        <v>1.5</v>
      </c>
      <c r="J43" s="16">
        <f t="shared" si="4"/>
        <v>1.5</v>
      </c>
      <c r="K43" s="16">
        <f t="shared" si="5"/>
        <v>1.5</v>
      </c>
      <c r="L43" s="16">
        <f t="shared" si="6"/>
        <v>1.5</v>
      </c>
      <c r="M43" s="16">
        <f t="shared" si="7"/>
        <v>0</v>
      </c>
    </row>
    <row r="44" spans="1:13" ht="12.75">
      <c r="A44" s="8">
        <v>5</v>
      </c>
      <c r="B44" s="21" t="s">
        <v>654</v>
      </c>
      <c r="C44" s="4" t="s">
        <v>20</v>
      </c>
      <c r="D44" s="4" t="s">
        <v>25</v>
      </c>
      <c r="E44" s="13" t="s">
        <v>84</v>
      </c>
      <c r="F44" s="14">
        <v>1</v>
      </c>
      <c r="G44" s="1">
        <v>2012</v>
      </c>
      <c r="I44" s="16">
        <f t="shared" si="3"/>
        <v>0.30000000000000004</v>
      </c>
      <c r="J44" s="16">
        <f t="shared" si="4"/>
        <v>0.30000000000000004</v>
      </c>
      <c r="K44" s="16">
        <f t="shared" si="5"/>
        <v>0.30000000000000004</v>
      </c>
      <c r="L44" s="16">
        <f t="shared" si="6"/>
        <v>0.30000000000000004</v>
      </c>
      <c r="M44" s="16">
        <f t="shared" si="7"/>
        <v>0</v>
      </c>
    </row>
    <row r="45" spans="1:13" ht="12.75">
      <c r="A45" s="8">
        <v>6</v>
      </c>
      <c r="B45" s="3" t="s">
        <v>656</v>
      </c>
      <c r="C45" s="4" t="s">
        <v>19</v>
      </c>
      <c r="D45" s="4" t="s">
        <v>29</v>
      </c>
      <c r="E45" s="4" t="s">
        <v>84</v>
      </c>
      <c r="F45" s="18">
        <v>4.25</v>
      </c>
      <c r="G45" s="4">
        <v>2012</v>
      </c>
      <c r="I45" s="16">
        <f t="shared" si="3"/>
        <v>1.3</v>
      </c>
      <c r="J45" s="16">
        <f t="shared" si="4"/>
        <v>1.3</v>
      </c>
      <c r="K45" s="16">
        <f t="shared" si="5"/>
        <v>1.3</v>
      </c>
      <c r="L45" s="16">
        <f t="shared" si="6"/>
        <v>1.3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7.7</v>
      </c>
      <c r="J47" s="12">
        <f>+SUM(J40:J46)</f>
        <v>7.7</v>
      </c>
      <c r="K47" s="12">
        <f>+SUM(K40:K46)</f>
        <v>7.7</v>
      </c>
      <c r="L47" s="12">
        <f>+SUM(L40:L46)</f>
        <v>6.8</v>
      </c>
      <c r="M47" s="12">
        <f>+SUM(M40:M46)</f>
        <v>0</v>
      </c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364</v>
      </c>
      <c r="C53" s="4" t="s">
        <v>19</v>
      </c>
      <c r="D53" s="4" t="s">
        <v>49</v>
      </c>
      <c r="E53" s="13">
        <v>2007</v>
      </c>
      <c r="F53" s="14">
        <v>1.6</v>
      </c>
      <c r="G53" s="1">
        <v>2011</v>
      </c>
      <c r="I53" s="16">
        <f>+CEILING(IF($I$51=E53,F53,IF($I$51&lt;=G53,F53*0.3,0)),0.05)</f>
        <v>0.5</v>
      </c>
      <c r="J53" s="16">
        <f>+CEILING(IF($J$51&lt;=G53,F53*0.3,0),0.05)</f>
        <v>0.5</v>
      </c>
      <c r="K53" s="16">
        <f>+CEILING(IF($K$51&lt;=G53,F53*0.3,0),0.05)</f>
        <v>0.5</v>
      </c>
      <c r="L53" s="16">
        <f>+CEILING(IF($L$51&lt;=G53,F53*0.3,0),0.05)</f>
        <v>0</v>
      </c>
      <c r="M53" s="16">
        <f>CEILING(IF($M$51&lt;=G53,F53*0.3,0),0.05)</f>
        <v>0</v>
      </c>
    </row>
    <row r="54" spans="1:13" ht="12.75">
      <c r="A54" s="8">
        <v>2</v>
      </c>
      <c r="B54" s="21" t="s">
        <v>204</v>
      </c>
      <c r="C54" s="4" t="s">
        <v>19</v>
      </c>
      <c r="D54" s="4" t="s">
        <v>37</v>
      </c>
      <c r="E54" s="13">
        <v>2007</v>
      </c>
      <c r="F54" s="14">
        <v>3.3</v>
      </c>
      <c r="G54" s="1">
        <v>2010</v>
      </c>
      <c r="I54" s="16">
        <f aca="true" t="shared" si="8" ref="I54:I62">+CEILING(IF($I$51=E54,F54,IF($I$51&lt;=G54,F54*0.3,0)),0.05)</f>
        <v>1</v>
      </c>
      <c r="J54" s="16">
        <f aca="true" t="shared" si="9" ref="J54:J62">+CEILING(IF($J$51&lt;=G54,F54*0.3,0),0.05)</f>
        <v>1</v>
      </c>
      <c r="K54" s="16">
        <f aca="true" t="shared" si="10" ref="K54:K62">+CEILING(IF($K$51&lt;=G54,F54*0.3,0),0.05)</f>
        <v>0</v>
      </c>
      <c r="L54" s="16">
        <f aca="true" t="shared" si="11" ref="L54:L62">+CEILING(IF($L$51&lt;=G54,F54*0.3,0),0.05)</f>
        <v>0</v>
      </c>
      <c r="M54" s="16">
        <f aca="true" t="shared" si="12" ref="M54:M62">CEILING(IF($M$51&lt;=G54,F54*0.3,0),0.05)</f>
        <v>0</v>
      </c>
    </row>
    <row r="55" spans="1:13" ht="12.75">
      <c r="A55" s="8">
        <v>3</v>
      </c>
      <c r="B55" s="21" t="s">
        <v>454</v>
      </c>
      <c r="C55" s="4" t="s">
        <v>19</v>
      </c>
      <c r="D55" s="4" t="s">
        <v>49</v>
      </c>
      <c r="E55" s="13">
        <v>2008</v>
      </c>
      <c r="F55" s="14">
        <v>2.85</v>
      </c>
      <c r="G55" s="1">
        <v>2010</v>
      </c>
      <c r="I55" s="16">
        <f t="shared" si="8"/>
        <v>0.9</v>
      </c>
      <c r="J55" s="16">
        <f t="shared" si="9"/>
        <v>0.9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128</v>
      </c>
      <c r="C56" s="4" t="s">
        <v>21</v>
      </c>
      <c r="D56" s="4" t="s">
        <v>38</v>
      </c>
      <c r="E56" s="13">
        <v>2007</v>
      </c>
      <c r="F56" s="14">
        <v>7.7</v>
      </c>
      <c r="G56" s="1">
        <v>2009</v>
      </c>
      <c r="I56" s="16">
        <f t="shared" si="8"/>
        <v>2.35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275</v>
      </c>
      <c r="C57" s="4" t="s">
        <v>17</v>
      </c>
      <c r="D57" s="4" t="s">
        <v>37</v>
      </c>
      <c r="E57" s="13">
        <v>2008</v>
      </c>
      <c r="F57" s="14">
        <v>6.5</v>
      </c>
      <c r="G57" s="1">
        <v>2009</v>
      </c>
      <c r="I57" s="16">
        <f t="shared" si="8"/>
        <v>1.9500000000000002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121</v>
      </c>
      <c r="C58" s="4" t="s">
        <v>21</v>
      </c>
      <c r="D58" s="4" t="s">
        <v>191</v>
      </c>
      <c r="E58" s="13">
        <v>2008</v>
      </c>
      <c r="F58" s="14">
        <v>5.8</v>
      </c>
      <c r="G58" s="1">
        <v>2009</v>
      </c>
      <c r="I58" s="16">
        <f>+CEILING(IF($I$51=E58,F58,IF($I$51&lt;=G58,F58*0.3,0)),0.05)</f>
        <v>1.75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 t="s">
        <v>133</v>
      </c>
      <c r="C59" s="4" t="s">
        <v>20</v>
      </c>
      <c r="D59" s="4" t="s">
        <v>53</v>
      </c>
      <c r="E59" s="13">
        <v>2008</v>
      </c>
      <c r="F59" s="14">
        <v>1.95</v>
      </c>
      <c r="G59" s="1">
        <v>2009</v>
      </c>
      <c r="I59" s="16">
        <f>+CEILING(IF($I$51=E59,F59,IF($I$51&lt;=G59,F59*0.3,0)),0.05)</f>
        <v>0.6000000000000001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9.049999999999999</v>
      </c>
      <c r="J64" s="17">
        <f>+SUM(J53:J63)</f>
        <v>2.4</v>
      </c>
      <c r="K64" s="17">
        <f>+SUM(K53:K63)</f>
        <v>0.5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8" t="s">
        <v>55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58</v>
      </c>
      <c r="C68" s="6"/>
      <c r="D68" s="6"/>
      <c r="E68" s="6"/>
      <c r="F68" s="6" t="s">
        <v>57</v>
      </c>
      <c r="G68" s="6" t="s">
        <v>56</v>
      </c>
      <c r="I68" s="7">
        <f>+I$3</f>
        <v>2009</v>
      </c>
      <c r="J68" s="7">
        <f>+J$3</f>
        <v>2010</v>
      </c>
      <c r="K68" s="7">
        <f>+K$3</f>
        <v>2011</v>
      </c>
      <c r="L68" s="7">
        <f>+L$3</f>
        <v>2012</v>
      </c>
      <c r="M68" s="7">
        <f>+M$3</f>
        <v>2013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6"/>
      <c r="C70" s="96"/>
      <c r="D70" s="96"/>
      <c r="E70" s="96"/>
      <c r="I70" s="20"/>
      <c r="J70" s="20"/>
      <c r="K70" s="20"/>
      <c r="L70" s="20"/>
      <c r="M70" s="20"/>
    </row>
    <row r="71" spans="1:13" ht="12.75">
      <c r="A71" s="8">
        <v>2</v>
      </c>
      <c r="B71" s="96"/>
      <c r="C71" s="96"/>
      <c r="D71" s="96"/>
      <c r="E71" s="96"/>
      <c r="I71" s="20"/>
      <c r="J71" s="20"/>
      <c r="K71" s="20"/>
      <c r="L71" s="20"/>
      <c r="M71" s="20"/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3">
      <selection activeCell="B47" sqref="B47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4" t="s">
        <v>658</v>
      </c>
      <c r="C5" s="4" t="s">
        <v>40</v>
      </c>
      <c r="D5" s="4" t="s">
        <v>18</v>
      </c>
      <c r="E5" s="13" t="s">
        <v>52</v>
      </c>
      <c r="F5" s="14">
        <v>3.5</v>
      </c>
      <c r="G5" s="2">
        <v>2013</v>
      </c>
      <c r="I5" s="16">
        <f aca="true" t="shared" si="0" ref="I5:M14">+IF($G5&gt;=I$3,$F5,0)</f>
        <v>3.5</v>
      </c>
      <c r="J5" s="16">
        <f t="shared" si="0"/>
        <v>3.5</v>
      </c>
      <c r="K5" s="16">
        <f t="shared" si="0"/>
        <v>3.5</v>
      </c>
      <c r="L5" s="16">
        <f t="shared" si="0"/>
        <v>3.5</v>
      </c>
      <c r="M5" s="16">
        <f t="shared" si="0"/>
        <v>3.5</v>
      </c>
    </row>
    <row r="6" spans="1:13" ht="12.75">
      <c r="A6" s="8">
        <v>2</v>
      </c>
      <c r="B6" s="34" t="s">
        <v>697</v>
      </c>
      <c r="C6" s="4" t="s">
        <v>21</v>
      </c>
      <c r="D6" s="4" t="s">
        <v>42</v>
      </c>
      <c r="E6" s="13" t="s">
        <v>52</v>
      </c>
      <c r="F6" s="16">
        <v>3.2</v>
      </c>
      <c r="G6" s="13">
        <v>2013</v>
      </c>
      <c r="I6" s="16">
        <f t="shared" si="0"/>
        <v>3.2</v>
      </c>
      <c r="J6" s="16">
        <f t="shared" si="0"/>
        <v>3.2</v>
      </c>
      <c r="K6" s="16">
        <f t="shared" si="0"/>
        <v>3.2</v>
      </c>
      <c r="L6" s="16">
        <f t="shared" si="0"/>
        <v>3.2</v>
      </c>
      <c r="M6" s="16">
        <f t="shared" si="0"/>
        <v>3.2</v>
      </c>
    </row>
    <row r="7" spans="1:13" ht="12.75">
      <c r="A7" s="8">
        <v>3</v>
      </c>
      <c r="B7" s="21" t="s">
        <v>412</v>
      </c>
      <c r="C7" s="4" t="s">
        <v>28</v>
      </c>
      <c r="D7" s="4" t="s">
        <v>34</v>
      </c>
      <c r="E7" s="13" t="s">
        <v>52</v>
      </c>
      <c r="F7" s="14">
        <v>15.4</v>
      </c>
      <c r="G7" s="1">
        <v>2012</v>
      </c>
      <c r="I7" s="16">
        <f t="shared" si="0"/>
        <v>15.4</v>
      </c>
      <c r="J7" s="16">
        <f t="shared" si="0"/>
        <v>15.4</v>
      </c>
      <c r="K7" s="16">
        <f t="shared" si="0"/>
        <v>15.4</v>
      </c>
      <c r="L7" s="16">
        <f t="shared" si="0"/>
        <v>15.4</v>
      </c>
      <c r="M7" s="16">
        <f t="shared" si="0"/>
        <v>0</v>
      </c>
    </row>
    <row r="8" spans="1:13" ht="12.75">
      <c r="A8" s="8">
        <v>4</v>
      </c>
      <c r="B8" s="27" t="s">
        <v>469</v>
      </c>
      <c r="C8" s="4" t="s">
        <v>40</v>
      </c>
      <c r="D8" s="4" t="s">
        <v>37</v>
      </c>
      <c r="E8" s="13" t="s">
        <v>52</v>
      </c>
      <c r="F8" s="9">
        <v>5.1</v>
      </c>
      <c r="G8" s="10">
        <v>2012</v>
      </c>
      <c r="I8" s="16">
        <f t="shared" si="0"/>
        <v>5.1</v>
      </c>
      <c r="J8" s="16">
        <f t="shared" si="0"/>
        <v>5.1</v>
      </c>
      <c r="K8" s="16">
        <f t="shared" si="0"/>
        <v>5.1</v>
      </c>
      <c r="L8" s="16">
        <f t="shared" si="0"/>
        <v>5.1</v>
      </c>
      <c r="M8" s="16">
        <f t="shared" si="0"/>
        <v>0</v>
      </c>
    </row>
    <row r="9" spans="1:13" ht="12.75">
      <c r="A9" s="8">
        <v>5</v>
      </c>
      <c r="B9" s="21" t="s">
        <v>465</v>
      </c>
      <c r="C9" s="4" t="s">
        <v>40</v>
      </c>
      <c r="D9" s="4" t="s">
        <v>31</v>
      </c>
      <c r="E9" s="13" t="s">
        <v>52</v>
      </c>
      <c r="F9" s="14">
        <v>5.05</v>
      </c>
      <c r="G9" s="1">
        <v>2012</v>
      </c>
      <c r="I9" s="16">
        <f t="shared" si="0"/>
        <v>5.05</v>
      </c>
      <c r="J9" s="16">
        <f t="shared" si="0"/>
        <v>5.05</v>
      </c>
      <c r="K9" s="16">
        <f t="shared" si="0"/>
        <v>5.05</v>
      </c>
      <c r="L9" s="16">
        <f t="shared" si="0"/>
        <v>5.05</v>
      </c>
      <c r="M9" s="16">
        <f t="shared" si="0"/>
        <v>0</v>
      </c>
    </row>
    <row r="10" spans="1:13" ht="12.75">
      <c r="A10" s="8">
        <v>6</v>
      </c>
      <c r="B10" s="21" t="s">
        <v>467</v>
      </c>
      <c r="C10" s="4" t="s">
        <v>28</v>
      </c>
      <c r="D10" s="4" t="s">
        <v>49</v>
      </c>
      <c r="E10" s="13" t="s">
        <v>52</v>
      </c>
      <c r="F10" s="14">
        <v>3.8</v>
      </c>
      <c r="G10" s="1">
        <v>2012</v>
      </c>
      <c r="I10" s="16">
        <f t="shared" si="0"/>
        <v>3.8</v>
      </c>
      <c r="J10" s="16">
        <f t="shared" si="0"/>
        <v>3.8</v>
      </c>
      <c r="K10" s="16">
        <f t="shared" si="0"/>
        <v>3.8</v>
      </c>
      <c r="L10" s="16">
        <f t="shared" si="0"/>
        <v>3.8</v>
      </c>
      <c r="M10" s="16">
        <f t="shared" si="0"/>
        <v>0</v>
      </c>
    </row>
    <row r="11" spans="1:13" ht="12.75">
      <c r="A11" s="8">
        <v>7</v>
      </c>
      <c r="B11" s="21" t="s">
        <v>422</v>
      </c>
      <c r="C11" s="4" t="s">
        <v>19</v>
      </c>
      <c r="D11" s="4" t="s">
        <v>59</v>
      </c>
      <c r="E11" s="13" t="s">
        <v>52</v>
      </c>
      <c r="F11" s="14">
        <v>3.15</v>
      </c>
      <c r="G11" s="1">
        <v>2012</v>
      </c>
      <c r="I11" s="16">
        <f t="shared" si="0"/>
        <v>3.15</v>
      </c>
      <c r="J11" s="16">
        <f t="shared" si="0"/>
        <v>3.15</v>
      </c>
      <c r="K11" s="16">
        <f t="shared" si="0"/>
        <v>3.15</v>
      </c>
      <c r="L11" s="16">
        <f t="shared" si="0"/>
        <v>3.15</v>
      </c>
      <c r="M11" s="16">
        <f t="shared" si="0"/>
        <v>0</v>
      </c>
    </row>
    <row r="12" spans="1:13" ht="12.75">
      <c r="A12" s="8">
        <v>8</v>
      </c>
      <c r="B12" s="3" t="s">
        <v>468</v>
      </c>
      <c r="C12" s="4" t="s">
        <v>21</v>
      </c>
      <c r="D12" s="4" t="s">
        <v>18</v>
      </c>
      <c r="E12" s="13" t="s">
        <v>52</v>
      </c>
      <c r="F12" s="14">
        <v>2.85</v>
      </c>
      <c r="G12" s="1">
        <v>2012</v>
      </c>
      <c r="I12" s="16">
        <f t="shared" si="0"/>
        <v>2.85</v>
      </c>
      <c r="J12" s="16">
        <f t="shared" si="0"/>
        <v>2.85</v>
      </c>
      <c r="K12" s="16">
        <f t="shared" si="0"/>
        <v>2.85</v>
      </c>
      <c r="L12" s="16">
        <f t="shared" si="0"/>
        <v>2.85</v>
      </c>
      <c r="M12" s="16">
        <f t="shared" si="0"/>
        <v>0</v>
      </c>
    </row>
    <row r="13" spans="1:13" ht="12.75">
      <c r="A13" s="8">
        <v>9</v>
      </c>
      <c r="B13" s="21" t="s">
        <v>502</v>
      </c>
      <c r="C13" s="4" t="s">
        <v>21</v>
      </c>
      <c r="D13" s="4" t="s">
        <v>24</v>
      </c>
      <c r="E13" s="13" t="s">
        <v>52</v>
      </c>
      <c r="F13" s="14">
        <v>1.85</v>
      </c>
      <c r="G13" s="1">
        <v>2012</v>
      </c>
      <c r="I13" s="16">
        <f t="shared" si="0"/>
        <v>1.85</v>
      </c>
      <c r="J13" s="16">
        <f t="shared" si="0"/>
        <v>1.85</v>
      </c>
      <c r="K13" s="16">
        <f t="shared" si="0"/>
        <v>1.85</v>
      </c>
      <c r="L13" s="16">
        <f t="shared" si="0"/>
        <v>1.85</v>
      </c>
      <c r="M13" s="16">
        <f t="shared" si="0"/>
        <v>0</v>
      </c>
    </row>
    <row r="14" spans="1:13" ht="12.75">
      <c r="A14" s="8">
        <v>10</v>
      </c>
      <c r="B14" s="21" t="s">
        <v>466</v>
      </c>
      <c r="C14" s="4" t="s">
        <v>43</v>
      </c>
      <c r="D14" s="4" t="s">
        <v>51</v>
      </c>
      <c r="E14" s="13" t="s">
        <v>52</v>
      </c>
      <c r="F14" s="14">
        <v>1.05</v>
      </c>
      <c r="G14" s="1">
        <v>2012</v>
      </c>
      <c r="I14" s="16">
        <f t="shared" si="0"/>
        <v>1.05</v>
      </c>
      <c r="J14" s="16">
        <f t="shared" si="0"/>
        <v>1.05</v>
      </c>
      <c r="K14" s="16">
        <f t="shared" si="0"/>
        <v>1.05</v>
      </c>
      <c r="L14" s="16">
        <f t="shared" si="0"/>
        <v>1.05</v>
      </c>
      <c r="M14" s="16">
        <f t="shared" si="0"/>
        <v>0</v>
      </c>
    </row>
    <row r="15" spans="1:13" ht="12.75">
      <c r="A15" s="8">
        <v>11</v>
      </c>
      <c r="B15" s="3" t="s">
        <v>544</v>
      </c>
      <c r="C15" s="4" t="s">
        <v>21</v>
      </c>
      <c r="D15" s="4" t="s">
        <v>39</v>
      </c>
      <c r="E15" s="13" t="s">
        <v>52</v>
      </c>
      <c r="F15" s="18">
        <v>0.9</v>
      </c>
      <c r="G15" s="4">
        <v>2012</v>
      </c>
      <c r="I15" s="16">
        <f aca="true" t="shared" si="1" ref="I15:M24">+IF($G15&gt;=I$3,$F15,0)</f>
        <v>0.9</v>
      </c>
      <c r="J15" s="16">
        <f t="shared" si="1"/>
        <v>0.9</v>
      </c>
      <c r="K15" s="16">
        <f t="shared" si="1"/>
        <v>0.9</v>
      </c>
      <c r="L15" s="16">
        <f t="shared" si="1"/>
        <v>0.9</v>
      </c>
      <c r="M15" s="16">
        <f t="shared" si="1"/>
        <v>0</v>
      </c>
    </row>
    <row r="16" spans="1:13" ht="12.75">
      <c r="A16" s="8">
        <v>12</v>
      </c>
      <c r="B16" s="21" t="s">
        <v>534</v>
      </c>
      <c r="C16" s="4" t="s">
        <v>28</v>
      </c>
      <c r="D16" s="4" t="s">
        <v>25</v>
      </c>
      <c r="E16" s="4" t="s">
        <v>52</v>
      </c>
      <c r="F16" s="14">
        <v>0.9</v>
      </c>
      <c r="G16" s="2">
        <v>2012</v>
      </c>
      <c r="I16" s="16">
        <f t="shared" si="1"/>
        <v>0.9</v>
      </c>
      <c r="J16" s="16">
        <f t="shared" si="1"/>
        <v>0.9</v>
      </c>
      <c r="K16" s="16">
        <f t="shared" si="1"/>
        <v>0.9</v>
      </c>
      <c r="L16" s="16">
        <f t="shared" si="1"/>
        <v>0.9</v>
      </c>
      <c r="M16" s="16">
        <f t="shared" si="1"/>
        <v>0</v>
      </c>
    </row>
    <row r="17" spans="1:13" ht="12.75">
      <c r="A17" s="8">
        <v>13</v>
      </c>
      <c r="B17" s="21" t="s">
        <v>413</v>
      </c>
      <c r="C17" s="4" t="s">
        <v>19</v>
      </c>
      <c r="D17" s="4" t="s">
        <v>50</v>
      </c>
      <c r="E17" s="13" t="s">
        <v>52</v>
      </c>
      <c r="F17" s="14">
        <v>9.5</v>
      </c>
      <c r="G17" s="1">
        <v>2011</v>
      </c>
      <c r="I17" s="16">
        <f t="shared" si="1"/>
        <v>9.5</v>
      </c>
      <c r="J17" s="16">
        <f t="shared" si="1"/>
        <v>9.5</v>
      </c>
      <c r="K17" s="16">
        <f t="shared" si="1"/>
        <v>9.5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15" t="s">
        <v>339</v>
      </c>
      <c r="C18" s="4" t="s">
        <v>21</v>
      </c>
      <c r="D18" s="4" t="s">
        <v>45</v>
      </c>
      <c r="E18" s="13" t="s">
        <v>52</v>
      </c>
      <c r="F18" s="14">
        <v>5.6</v>
      </c>
      <c r="G18" s="1">
        <v>2011</v>
      </c>
      <c r="I18" s="16">
        <f t="shared" si="1"/>
        <v>5.6</v>
      </c>
      <c r="J18" s="16">
        <f t="shared" si="1"/>
        <v>5.6</v>
      </c>
      <c r="K18" s="16">
        <f t="shared" si="1"/>
        <v>5.6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516</v>
      </c>
      <c r="C19" s="4" t="s">
        <v>33</v>
      </c>
      <c r="D19" s="4" t="s">
        <v>49</v>
      </c>
      <c r="E19" s="13" t="s">
        <v>52</v>
      </c>
      <c r="F19" s="14">
        <v>1.4</v>
      </c>
      <c r="G19" s="1">
        <v>2011</v>
      </c>
      <c r="I19" s="16">
        <f t="shared" si="1"/>
        <v>1.4</v>
      </c>
      <c r="J19" s="16">
        <f t="shared" si="1"/>
        <v>1.4</v>
      </c>
      <c r="K19" s="16">
        <f t="shared" si="1"/>
        <v>1.4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374</v>
      </c>
      <c r="C20" s="4" t="s">
        <v>20</v>
      </c>
      <c r="D20" s="4" t="s">
        <v>22</v>
      </c>
      <c r="E20" s="13" t="s">
        <v>52</v>
      </c>
      <c r="F20" s="14">
        <v>0.8</v>
      </c>
      <c r="G20" s="1">
        <v>2011</v>
      </c>
      <c r="I20" s="16">
        <f t="shared" si="1"/>
        <v>0.8</v>
      </c>
      <c r="J20" s="16">
        <f t="shared" si="1"/>
        <v>0.8</v>
      </c>
      <c r="K20" s="16">
        <f t="shared" si="1"/>
        <v>0.8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408</v>
      </c>
      <c r="C21" s="4" t="s">
        <v>19</v>
      </c>
      <c r="D21" s="4" t="s">
        <v>191</v>
      </c>
      <c r="E21" s="13" t="s">
        <v>52</v>
      </c>
      <c r="F21" s="14">
        <v>6.85</v>
      </c>
      <c r="G21" s="1">
        <v>2010</v>
      </c>
      <c r="I21" s="16">
        <f t="shared" si="1"/>
        <v>6.85</v>
      </c>
      <c r="J21" s="16">
        <f t="shared" si="1"/>
        <v>6.85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519</v>
      </c>
      <c r="C22" s="4" t="s">
        <v>21</v>
      </c>
      <c r="D22" s="4" t="s">
        <v>48</v>
      </c>
      <c r="E22" s="13" t="s">
        <v>52</v>
      </c>
      <c r="F22" s="14">
        <v>4.15</v>
      </c>
      <c r="G22" s="1">
        <v>2010</v>
      </c>
      <c r="I22" s="16">
        <f t="shared" si="1"/>
        <v>4.15</v>
      </c>
      <c r="J22" s="16">
        <f t="shared" si="1"/>
        <v>4.15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" t="s">
        <v>224</v>
      </c>
      <c r="C23" s="4" t="s">
        <v>17</v>
      </c>
      <c r="D23" s="4" t="s">
        <v>48</v>
      </c>
      <c r="E23" s="13" t="s">
        <v>52</v>
      </c>
      <c r="F23" s="18">
        <v>4</v>
      </c>
      <c r="G23" s="4">
        <v>2010</v>
      </c>
      <c r="I23" s="16">
        <f t="shared" si="1"/>
        <v>4</v>
      </c>
      <c r="J23" s="16">
        <f t="shared" si="1"/>
        <v>4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258</v>
      </c>
      <c r="C24" s="4" t="s">
        <v>19</v>
      </c>
      <c r="D24" s="4" t="s">
        <v>24</v>
      </c>
      <c r="E24" s="13" t="s">
        <v>52</v>
      </c>
      <c r="F24" s="18">
        <v>3.5</v>
      </c>
      <c r="G24" s="4">
        <v>2010</v>
      </c>
      <c r="I24" s="16">
        <f t="shared" si="1"/>
        <v>3.5</v>
      </c>
      <c r="J24" s="16">
        <f t="shared" si="1"/>
        <v>3.5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99</v>
      </c>
      <c r="C25" s="4" t="s">
        <v>43</v>
      </c>
      <c r="D25" s="4" t="s">
        <v>26</v>
      </c>
      <c r="E25" s="13" t="s">
        <v>52</v>
      </c>
      <c r="F25" s="18">
        <v>2.35</v>
      </c>
      <c r="G25" s="4">
        <v>2010</v>
      </c>
      <c r="I25" s="16">
        <f aca="true" t="shared" si="2" ref="I25:M32">+IF($G25&gt;=I$3,$F25,0)</f>
        <v>2.35</v>
      </c>
      <c r="J25" s="16">
        <f t="shared" si="2"/>
        <v>2.35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243</v>
      </c>
      <c r="C26" s="4" t="s">
        <v>33</v>
      </c>
      <c r="D26" s="4" t="s">
        <v>30</v>
      </c>
      <c r="E26" s="4" t="s">
        <v>52</v>
      </c>
      <c r="F26" s="18">
        <v>1.5</v>
      </c>
      <c r="G26" s="4">
        <v>2010</v>
      </c>
      <c r="I26" s="16">
        <f t="shared" si="2"/>
        <v>1.5</v>
      </c>
      <c r="J26" s="16">
        <f t="shared" si="2"/>
        <v>1.5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647</v>
      </c>
      <c r="C27" s="4" t="s">
        <v>19</v>
      </c>
      <c r="D27" s="4" t="s">
        <v>37</v>
      </c>
      <c r="E27" s="13" t="s">
        <v>52</v>
      </c>
      <c r="F27" s="14">
        <v>2.65</v>
      </c>
      <c r="G27" s="1">
        <v>2009</v>
      </c>
      <c r="I27" s="16">
        <f t="shared" si="2"/>
        <v>2.65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648</v>
      </c>
      <c r="C28" s="4" t="s">
        <v>17</v>
      </c>
      <c r="D28" s="4" t="s">
        <v>47</v>
      </c>
      <c r="E28" s="13" t="s">
        <v>52</v>
      </c>
      <c r="F28" s="14">
        <v>1.55</v>
      </c>
      <c r="G28" s="2">
        <v>2009</v>
      </c>
      <c r="I28" s="16">
        <f t="shared" si="2"/>
        <v>1.55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/>
      <c r="D29" s="4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D30" s="4"/>
      <c r="E30" s="4"/>
      <c r="F30" s="18"/>
      <c r="G30" s="4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90.6</v>
      </c>
      <c r="J34" s="17">
        <f>+SUM(J5:J32)</f>
        <v>86.39999999999999</v>
      </c>
      <c r="K34" s="17">
        <f>+SUM(K5:K32)</f>
        <v>64.05</v>
      </c>
      <c r="L34" s="17">
        <f>+SUM(L5:L32)</f>
        <v>46.74999999999999</v>
      </c>
      <c r="M34" s="17">
        <f>+SUM(M5:M32)</f>
        <v>6.7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4" t="s">
        <v>668</v>
      </c>
      <c r="C40" s="4" t="s">
        <v>17</v>
      </c>
      <c r="D40" s="4" t="s">
        <v>32</v>
      </c>
      <c r="E40" s="4" t="s">
        <v>84</v>
      </c>
      <c r="F40" s="14">
        <v>5.25</v>
      </c>
      <c r="G40" s="2">
        <v>2013</v>
      </c>
      <c r="I40" s="16">
        <f aca="true" t="shared" si="3" ref="I40:I45">+CEILING(IF($I$38&lt;=G40,F40*0.3,0),0.05)</f>
        <v>1.6</v>
      </c>
      <c r="J40" s="16">
        <f aca="true" t="shared" si="4" ref="J40:J45">+CEILING(IF($J$38&lt;=G40,F40*0.3,0),0.05)</f>
        <v>1.6</v>
      </c>
      <c r="K40" s="16">
        <f aca="true" t="shared" si="5" ref="K40:K45">+CEILING(IF($K$38&lt;=G40,F40*0.3,0),0.05)</f>
        <v>1.6</v>
      </c>
      <c r="L40" s="16">
        <f aca="true" t="shared" si="6" ref="L40:L45">+CEILING(IF($L$38&lt;=G40,F40*0.3,0),0.05)</f>
        <v>1.6</v>
      </c>
      <c r="M40" s="16">
        <f aca="true" t="shared" si="7" ref="M40:M45">+CEILING(IF($M$38&lt;=G40,F40*0.3,0),0.05)</f>
        <v>1.6</v>
      </c>
    </row>
    <row r="41" spans="1:13" ht="12.75">
      <c r="A41" s="8">
        <v>2</v>
      </c>
      <c r="B41" s="3" t="s">
        <v>416</v>
      </c>
      <c r="C41" s="4" t="s">
        <v>21</v>
      </c>
      <c r="D41" s="4" t="s">
        <v>37</v>
      </c>
      <c r="E41" s="4" t="s">
        <v>84</v>
      </c>
      <c r="F41" s="18">
        <v>8.8</v>
      </c>
      <c r="G41" s="4">
        <v>2012</v>
      </c>
      <c r="I41" s="16">
        <f t="shared" si="3"/>
        <v>2.6500000000000004</v>
      </c>
      <c r="J41" s="16">
        <f t="shared" si="4"/>
        <v>2.6500000000000004</v>
      </c>
      <c r="K41" s="16">
        <f t="shared" si="5"/>
        <v>2.6500000000000004</v>
      </c>
      <c r="L41" s="16">
        <f t="shared" si="6"/>
        <v>2.6500000000000004</v>
      </c>
      <c r="M41" s="16">
        <f t="shared" si="7"/>
        <v>0</v>
      </c>
    </row>
    <row r="42" spans="1:13" ht="12.75">
      <c r="A42" s="8">
        <v>3</v>
      </c>
      <c r="B42" s="3" t="s">
        <v>418</v>
      </c>
      <c r="C42" s="4" t="s">
        <v>19</v>
      </c>
      <c r="D42" s="4" t="s">
        <v>60</v>
      </c>
      <c r="E42" s="4" t="s">
        <v>84</v>
      </c>
      <c r="F42" s="18">
        <v>7.35</v>
      </c>
      <c r="G42" s="4">
        <v>2012</v>
      </c>
      <c r="I42" s="16">
        <f t="shared" si="3"/>
        <v>2.25</v>
      </c>
      <c r="J42" s="16">
        <f t="shared" si="4"/>
        <v>2.25</v>
      </c>
      <c r="K42" s="16">
        <f t="shared" si="5"/>
        <v>2.25</v>
      </c>
      <c r="L42" s="16">
        <f t="shared" si="6"/>
        <v>2.25</v>
      </c>
      <c r="M42" s="16">
        <f t="shared" si="7"/>
        <v>0</v>
      </c>
    </row>
    <row r="43" spans="1:13" ht="12.75">
      <c r="A43" s="8">
        <v>4</v>
      </c>
      <c r="B43" s="3" t="s">
        <v>431</v>
      </c>
      <c r="C43" s="4" t="s">
        <v>21</v>
      </c>
      <c r="D43" s="4" t="s">
        <v>34</v>
      </c>
      <c r="E43" s="4" t="s">
        <v>84</v>
      </c>
      <c r="F43" s="18">
        <v>7</v>
      </c>
      <c r="G43" s="4">
        <v>2012</v>
      </c>
      <c r="I43" s="16">
        <f t="shared" si="3"/>
        <v>2.1</v>
      </c>
      <c r="J43" s="16">
        <f t="shared" si="4"/>
        <v>2.1</v>
      </c>
      <c r="K43" s="16">
        <f t="shared" si="5"/>
        <v>2.1</v>
      </c>
      <c r="L43" s="16">
        <f t="shared" si="6"/>
        <v>2.1</v>
      </c>
      <c r="M43" s="16">
        <f t="shared" si="7"/>
        <v>0</v>
      </c>
    </row>
    <row r="44" spans="1:13" ht="12.75">
      <c r="A44" s="8">
        <v>5</v>
      </c>
      <c r="B44" s="3" t="s">
        <v>457</v>
      </c>
      <c r="C44" s="4" t="s">
        <v>17</v>
      </c>
      <c r="D44" s="4" t="s">
        <v>18</v>
      </c>
      <c r="E44" s="4" t="s">
        <v>84</v>
      </c>
      <c r="F44" s="16">
        <v>4.55</v>
      </c>
      <c r="G44" s="13">
        <v>2012</v>
      </c>
      <c r="I44" s="16">
        <f t="shared" si="3"/>
        <v>1.4000000000000001</v>
      </c>
      <c r="J44" s="16">
        <f t="shared" si="4"/>
        <v>1.4000000000000001</v>
      </c>
      <c r="K44" s="16">
        <f t="shared" si="5"/>
        <v>1.4000000000000001</v>
      </c>
      <c r="L44" s="16">
        <f t="shared" si="6"/>
        <v>1.4000000000000001</v>
      </c>
      <c r="M44" s="16">
        <f t="shared" si="7"/>
        <v>0</v>
      </c>
    </row>
    <row r="45" spans="1:13" ht="12.75">
      <c r="A45" s="8">
        <v>6</v>
      </c>
      <c r="B45" s="3" t="s">
        <v>280</v>
      </c>
      <c r="C45" s="4" t="s">
        <v>21</v>
      </c>
      <c r="D45" s="4" t="s">
        <v>24</v>
      </c>
      <c r="E45" s="4" t="s">
        <v>84</v>
      </c>
      <c r="F45" s="18">
        <v>5.4</v>
      </c>
      <c r="G45" s="4">
        <v>2011</v>
      </c>
      <c r="I45" s="16">
        <f t="shared" si="3"/>
        <v>1.6500000000000001</v>
      </c>
      <c r="J45" s="16">
        <f t="shared" si="4"/>
        <v>1.6500000000000001</v>
      </c>
      <c r="K45" s="16">
        <f t="shared" si="5"/>
        <v>1.6500000000000001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11.65</v>
      </c>
      <c r="J48" s="12">
        <f>+SUM(J40:J47)</f>
        <v>11.65</v>
      </c>
      <c r="K48" s="12">
        <f>+SUM(K40:K47)</f>
        <v>11.65</v>
      </c>
      <c r="L48" s="12">
        <f>+SUM(L40:L47)</f>
        <v>10</v>
      </c>
      <c r="M48" s="12">
        <f>+SUM(M40:M47)</f>
        <v>1.6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300</v>
      </c>
      <c r="C54" s="4" t="s">
        <v>40</v>
      </c>
      <c r="D54" s="4" t="s">
        <v>47</v>
      </c>
      <c r="E54" s="13">
        <v>2008</v>
      </c>
      <c r="F54" s="14">
        <v>5.4</v>
      </c>
      <c r="G54" s="1">
        <v>2011</v>
      </c>
      <c r="I54" s="16">
        <f aca="true" t="shared" si="8" ref="I54:I59">+CEILING(IF($I$52=E54,F54,IF($I$52&lt;=G54,F54*0.3,0)),0.05)</f>
        <v>1.6500000000000001</v>
      </c>
      <c r="J54" s="16">
        <f aca="true" t="shared" si="9" ref="J54:J59">+CEILING(IF($J$52&lt;=G54,F54*0.3,0),0.05)</f>
        <v>1.6500000000000001</v>
      </c>
      <c r="K54" s="16">
        <f aca="true" t="shared" si="10" ref="K54:K59">+CEILING(IF($K$52&lt;=G54,F54*0.3,0),0.05)</f>
        <v>1.6500000000000001</v>
      </c>
      <c r="L54" s="16">
        <f aca="true" t="shared" si="11" ref="L54:L59">+CEILING(IF($L$52&lt;=G54,F54*0.3,0),0.05)</f>
        <v>0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3" t="s">
        <v>344</v>
      </c>
      <c r="C55" s="4" t="s">
        <v>21</v>
      </c>
      <c r="D55" s="4" t="s">
        <v>42</v>
      </c>
      <c r="E55" s="13">
        <v>2007</v>
      </c>
      <c r="F55" s="18">
        <v>0.8</v>
      </c>
      <c r="G55" s="4">
        <v>2011</v>
      </c>
      <c r="I55" s="16">
        <f t="shared" si="8"/>
        <v>0.25</v>
      </c>
      <c r="J55" s="16">
        <f t="shared" si="9"/>
        <v>0.25</v>
      </c>
      <c r="K55" s="16">
        <f t="shared" si="10"/>
        <v>0.25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249</v>
      </c>
      <c r="C56" s="4" t="s">
        <v>19</v>
      </c>
      <c r="D56" s="4" t="s">
        <v>23</v>
      </c>
      <c r="E56" s="13">
        <v>2008</v>
      </c>
      <c r="F56" s="14">
        <v>3.1</v>
      </c>
      <c r="G56" s="1">
        <v>2010</v>
      </c>
      <c r="I56" s="16">
        <f t="shared" si="8"/>
        <v>0.9500000000000001</v>
      </c>
      <c r="J56" s="16">
        <f t="shared" si="9"/>
        <v>0.9500000000000001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218</v>
      </c>
      <c r="C57" s="4" t="s">
        <v>40</v>
      </c>
      <c r="D57" s="4" t="s">
        <v>47</v>
      </c>
      <c r="E57" s="13">
        <v>2006</v>
      </c>
      <c r="F57" s="14">
        <v>2.2</v>
      </c>
      <c r="G57" s="1">
        <v>2010</v>
      </c>
      <c r="I57" s="16">
        <f t="shared" si="8"/>
        <v>0.7000000000000001</v>
      </c>
      <c r="J57" s="16">
        <f t="shared" si="9"/>
        <v>0.7000000000000001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542</v>
      </c>
      <c r="C58" s="4" t="s">
        <v>43</v>
      </c>
      <c r="D58" s="4" t="s">
        <v>48</v>
      </c>
      <c r="E58" s="13">
        <v>2008</v>
      </c>
      <c r="F58" s="14">
        <v>0.9</v>
      </c>
      <c r="G58" s="1">
        <v>2009</v>
      </c>
      <c r="I58" s="16">
        <f t="shared" si="8"/>
        <v>0.30000000000000004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134</v>
      </c>
      <c r="C59" s="4" t="s">
        <v>21</v>
      </c>
      <c r="D59" s="4" t="s">
        <v>46</v>
      </c>
      <c r="E59" s="13">
        <v>2006</v>
      </c>
      <c r="F59" s="14">
        <v>0.65</v>
      </c>
      <c r="G59" s="1">
        <v>2009</v>
      </c>
      <c r="I59" s="16">
        <f t="shared" si="8"/>
        <v>0.2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4"/>
      <c r="D60" s="4"/>
      <c r="E60" s="13"/>
      <c r="F60" s="14"/>
      <c r="G60" s="2"/>
      <c r="I60" s="16">
        <f aca="true" t="shared" si="13" ref="I60:I67">+CEILING(IF($I$52=E60,F60,IF($I$52&lt;=G60,F60*0.3,0)),0.05)</f>
        <v>0</v>
      </c>
      <c r="J60" s="16">
        <f aca="true" t="shared" si="14" ref="J60:J67">+CEILING(IF($J$52&lt;=G60,F60*0.3,0),0.05)</f>
        <v>0</v>
      </c>
      <c r="K60" s="16">
        <f aca="true" t="shared" si="15" ref="K60:K67">+CEILING(IF($K$52&lt;=G60,F60*0.3,0),0.05)</f>
        <v>0</v>
      </c>
      <c r="L60" s="16">
        <f aca="true" t="shared" si="16" ref="L60:L67">+CEILING(IF($L$52&lt;=G60,F60*0.3,0),0.05)</f>
        <v>0</v>
      </c>
      <c r="M60" s="16">
        <f aca="true" t="shared" si="17" ref="M60:M67">CEILING(IF($M$52&lt;=G60,F60*0.3,0),0.05)</f>
        <v>0</v>
      </c>
    </row>
    <row r="61" spans="1:13" ht="12.75">
      <c r="A61" s="8">
        <v>8</v>
      </c>
      <c r="B61" s="27"/>
      <c r="D61" s="4"/>
      <c r="E61" s="13"/>
      <c r="F61" s="9"/>
      <c r="G61" s="10"/>
      <c r="I61" s="16">
        <f t="shared" si="13"/>
        <v>0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7"/>
      <c r="D62" s="4"/>
      <c r="E62" s="13"/>
      <c r="F62" s="9"/>
      <c r="G62" s="10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15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D67" s="4"/>
      <c r="E67" s="4"/>
      <c r="F67" s="18"/>
      <c r="G67" s="4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9"/>
      <c r="G68" s="10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4.050000000000001</v>
      </c>
      <c r="J70" s="17">
        <f>+SUM(J54:J69)</f>
        <v>3.5500000000000003</v>
      </c>
      <c r="K70" s="17">
        <f>+SUM(K54:K69)</f>
        <v>1.9000000000000001</v>
      </c>
      <c r="L70" s="17">
        <f>+SUM(L54:L69)</f>
        <v>0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98" t="s">
        <v>55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58</v>
      </c>
      <c r="C74" s="6"/>
      <c r="D74" s="6"/>
      <c r="E74" s="6"/>
      <c r="F74" s="6" t="s">
        <v>57</v>
      </c>
      <c r="G74" s="6" t="s">
        <v>56</v>
      </c>
      <c r="I74" s="7">
        <f>+I$3</f>
        <v>2009</v>
      </c>
      <c r="J74" s="7">
        <f>+J$3</f>
        <v>2010</v>
      </c>
      <c r="K74" s="7">
        <f>+K$3</f>
        <v>2011</v>
      </c>
      <c r="L74" s="7">
        <f>+L$3</f>
        <v>2012</v>
      </c>
      <c r="M74" s="7">
        <f>+M$3</f>
        <v>2013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96" t="s">
        <v>862</v>
      </c>
      <c r="C76" s="96"/>
      <c r="D76" s="96"/>
      <c r="E76" s="96"/>
      <c r="F76" s="18">
        <v>-4.85</v>
      </c>
      <c r="G76" s="1">
        <v>2012</v>
      </c>
      <c r="I76" s="29">
        <f>F76</f>
        <v>-4.85</v>
      </c>
      <c r="J76" s="29">
        <f>F76</f>
        <v>-4.85</v>
      </c>
      <c r="K76" s="29">
        <f>F76</f>
        <v>-4.85</v>
      </c>
      <c r="L76" s="29">
        <f>F76</f>
        <v>-4.85</v>
      </c>
      <c r="M76" s="29">
        <v>0</v>
      </c>
    </row>
    <row r="77" spans="1:13" ht="12.75">
      <c r="A77" s="8">
        <v>2</v>
      </c>
      <c r="B77" s="96"/>
      <c r="C77" s="96"/>
      <c r="D77" s="96"/>
      <c r="E77" s="96"/>
      <c r="F77" s="18"/>
      <c r="G77" s="1"/>
      <c r="I77" s="29">
        <f>F77</f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12.75">
      <c r="A78" s="8">
        <v>3</v>
      </c>
      <c r="B78" s="96"/>
      <c r="C78" s="96"/>
      <c r="D78" s="96"/>
      <c r="E78" s="96"/>
      <c r="F78" s="18"/>
      <c r="G78" s="4"/>
      <c r="I78" s="29">
        <f>F78</f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ht="12.75">
      <c r="A79" s="8">
        <v>4</v>
      </c>
      <c r="B79" s="96"/>
      <c r="C79" s="96"/>
      <c r="D79" s="96"/>
      <c r="E79" s="96"/>
      <c r="F79" s="18"/>
      <c r="G79" s="1"/>
      <c r="I79" s="29">
        <v>0</v>
      </c>
      <c r="J79" s="29">
        <f>F79</f>
        <v>0</v>
      </c>
      <c r="K79" s="29">
        <v>0</v>
      </c>
      <c r="L79" s="29">
        <v>0</v>
      </c>
      <c r="M79" s="29">
        <v>0</v>
      </c>
    </row>
    <row r="80" spans="1:13" ht="7.5" customHeight="1">
      <c r="A80" s="8"/>
      <c r="I80" s="20"/>
      <c r="J80" s="20"/>
      <c r="K80" s="20"/>
      <c r="L80" s="20"/>
      <c r="M80" s="20"/>
    </row>
    <row r="81" spans="1:13" ht="12.75">
      <c r="A81" s="8"/>
      <c r="I81" s="12">
        <f>+SUM(I76:I80)</f>
        <v>-4.85</v>
      </c>
      <c r="J81" s="12">
        <f>+SUM(J76:J80)</f>
        <v>-4.85</v>
      </c>
      <c r="K81" s="12">
        <f>+SUM(K76:K80)</f>
        <v>-4.85</v>
      </c>
      <c r="L81" s="12">
        <f>+SUM(L76:L80)</f>
        <v>-4.85</v>
      </c>
      <c r="M81" s="12">
        <f>+SUM(M76:M80)</f>
        <v>0</v>
      </c>
    </row>
    <row r="82" spans="9:13" ht="12.75">
      <c r="I82" s="11"/>
      <c r="J82" s="11"/>
      <c r="K82" s="11"/>
      <c r="L82" s="11"/>
      <c r="M82" s="11"/>
    </row>
    <row r="83" ht="12.75">
      <c r="B83" s="35"/>
    </row>
  </sheetData>
  <sheetProtection/>
  <mergeCells count="8">
    <mergeCell ref="B78:E78"/>
    <mergeCell ref="B79:E79"/>
    <mergeCell ref="A1:M1"/>
    <mergeCell ref="A36:M36"/>
    <mergeCell ref="A50:M50"/>
    <mergeCell ref="A72:M72"/>
    <mergeCell ref="B76:E76"/>
    <mergeCell ref="B77:E7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571</v>
      </c>
      <c r="C5" s="4" t="s">
        <v>43</v>
      </c>
      <c r="D5" s="4" t="s">
        <v>41</v>
      </c>
      <c r="E5" s="13" t="s">
        <v>52</v>
      </c>
      <c r="F5" s="14">
        <v>11</v>
      </c>
      <c r="G5" s="1">
        <v>2013</v>
      </c>
      <c r="I5" s="16">
        <f aca="true" t="shared" si="0" ref="I5:M14">+IF($G5&gt;=I$3,$F5,0)</f>
        <v>11</v>
      </c>
      <c r="J5" s="16">
        <f t="shared" si="0"/>
        <v>11</v>
      </c>
      <c r="K5" s="16">
        <f t="shared" si="0"/>
        <v>11</v>
      </c>
      <c r="L5" s="16">
        <f t="shared" si="0"/>
        <v>11</v>
      </c>
      <c r="M5" s="16">
        <f t="shared" si="0"/>
        <v>11</v>
      </c>
    </row>
    <row r="6" spans="1:13" ht="12.75">
      <c r="A6" s="8">
        <v>2</v>
      </c>
      <c r="B6" s="26" t="s">
        <v>712</v>
      </c>
      <c r="C6" s="4" t="s">
        <v>19</v>
      </c>
      <c r="D6" s="4" t="s">
        <v>53</v>
      </c>
      <c r="E6" s="13" t="s">
        <v>52</v>
      </c>
      <c r="F6" s="14">
        <v>7.15</v>
      </c>
      <c r="G6" s="1">
        <v>2013</v>
      </c>
      <c r="I6" s="16">
        <f t="shared" si="0"/>
        <v>7.15</v>
      </c>
      <c r="J6" s="16">
        <f t="shared" si="0"/>
        <v>7.15</v>
      </c>
      <c r="K6" s="16">
        <f t="shared" si="0"/>
        <v>7.15</v>
      </c>
      <c r="L6" s="16">
        <f t="shared" si="0"/>
        <v>7.15</v>
      </c>
      <c r="M6" s="16">
        <f t="shared" si="0"/>
        <v>7.15</v>
      </c>
    </row>
    <row r="7" spans="1:13" ht="12.75">
      <c r="A7" s="8">
        <v>3</v>
      </c>
      <c r="B7" s="21" t="s">
        <v>535</v>
      </c>
      <c r="C7" s="4" t="s">
        <v>21</v>
      </c>
      <c r="D7" s="4" t="s">
        <v>59</v>
      </c>
      <c r="E7" s="13" t="s">
        <v>52</v>
      </c>
      <c r="F7" s="14">
        <v>5.85</v>
      </c>
      <c r="G7" s="1">
        <v>2012</v>
      </c>
      <c r="I7" s="16">
        <f t="shared" si="0"/>
        <v>5.85</v>
      </c>
      <c r="J7" s="16">
        <f t="shared" si="0"/>
        <v>5.85</v>
      </c>
      <c r="K7" s="16">
        <f t="shared" si="0"/>
        <v>5.85</v>
      </c>
      <c r="L7" s="16">
        <f t="shared" si="0"/>
        <v>5.85</v>
      </c>
      <c r="M7" s="16">
        <f t="shared" si="0"/>
        <v>0</v>
      </c>
    </row>
    <row r="8" spans="1:13" ht="12.75">
      <c r="A8" s="8">
        <v>4</v>
      </c>
      <c r="B8" s="21" t="s">
        <v>470</v>
      </c>
      <c r="C8" s="4" t="s">
        <v>40</v>
      </c>
      <c r="D8" s="4" t="s">
        <v>35</v>
      </c>
      <c r="E8" s="13" t="s">
        <v>52</v>
      </c>
      <c r="F8" s="16">
        <v>4.5</v>
      </c>
      <c r="G8" s="13">
        <v>2012</v>
      </c>
      <c r="I8" s="16">
        <f t="shared" si="0"/>
        <v>4.5</v>
      </c>
      <c r="J8" s="16">
        <f t="shared" si="0"/>
        <v>4.5</v>
      </c>
      <c r="K8" s="16">
        <f t="shared" si="0"/>
        <v>4.5</v>
      </c>
      <c r="L8" s="16">
        <f t="shared" si="0"/>
        <v>4.5</v>
      </c>
      <c r="M8" s="16">
        <f t="shared" si="0"/>
        <v>0</v>
      </c>
    </row>
    <row r="9" spans="1:13" ht="12.75">
      <c r="A9" s="8">
        <v>5</v>
      </c>
      <c r="B9" s="3" t="s">
        <v>522</v>
      </c>
      <c r="C9" s="4" t="s">
        <v>19</v>
      </c>
      <c r="D9" s="4" t="s">
        <v>39</v>
      </c>
      <c r="E9" s="4" t="s">
        <v>52</v>
      </c>
      <c r="F9" s="18">
        <v>4.15</v>
      </c>
      <c r="G9" s="4">
        <v>2012</v>
      </c>
      <c r="I9" s="16">
        <f t="shared" si="0"/>
        <v>4.15</v>
      </c>
      <c r="J9" s="16">
        <f t="shared" si="0"/>
        <v>4.15</v>
      </c>
      <c r="K9" s="16">
        <f t="shared" si="0"/>
        <v>4.15</v>
      </c>
      <c r="L9" s="16">
        <f t="shared" si="0"/>
        <v>4.15</v>
      </c>
      <c r="M9" s="16">
        <f t="shared" si="0"/>
        <v>0</v>
      </c>
    </row>
    <row r="10" spans="1:13" ht="12.75">
      <c r="A10" s="8">
        <v>6</v>
      </c>
      <c r="B10" s="3" t="s">
        <v>295</v>
      </c>
      <c r="C10" s="4" t="s">
        <v>19</v>
      </c>
      <c r="D10" s="4" t="s">
        <v>45</v>
      </c>
      <c r="E10" s="4" t="s">
        <v>52</v>
      </c>
      <c r="F10" s="18">
        <v>8.3</v>
      </c>
      <c r="G10" s="4">
        <v>2011</v>
      </c>
      <c r="I10" s="16">
        <f t="shared" si="0"/>
        <v>8.3</v>
      </c>
      <c r="J10" s="16">
        <f t="shared" si="0"/>
        <v>8.3</v>
      </c>
      <c r="K10" s="16">
        <f t="shared" si="0"/>
        <v>8.3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414</v>
      </c>
      <c r="C11" s="4" t="s">
        <v>40</v>
      </c>
      <c r="D11" s="4" t="s">
        <v>49</v>
      </c>
      <c r="E11" s="13" t="s">
        <v>52</v>
      </c>
      <c r="F11" s="14">
        <v>5.85</v>
      </c>
      <c r="G11" s="2">
        <v>2011</v>
      </c>
      <c r="I11" s="16">
        <f t="shared" si="0"/>
        <v>5.85</v>
      </c>
      <c r="J11" s="16">
        <f t="shared" si="0"/>
        <v>5.85</v>
      </c>
      <c r="K11" s="16">
        <f t="shared" si="0"/>
        <v>5.85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349</v>
      </c>
      <c r="C12" s="4" t="s">
        <v>33</v>
      </c>
      <c r="D12" s="4" t="s">
        <v>60</v>
      </c>
      <c r="E12" s="13" t="s">
        <v>52</v>
      </c>
      <c r="F12" s="14">
        <v>2.5</v>
      </c>
      <c r="G12" s="1">
        <v>2011</v>
      </c>
      <c r="I12" s="16">
        <f t="shared" si="0"/>
        <v>2.5</v>
      </c>
      <c r="J12" s="16">
        <f t="shared" si="0"/>
        <v>2.5</v>
      </c>
      <c r="K12" s="16">
        <f t="shared" si="0"/>
        <v>2.5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340</v>
      </c>
      <c r="C13" s="4" t="s">
        <v>21</v>
      </c>
      <c r="D13" s="4" t="s">
        <v>191</v>
      </c>
      <c r="E13" s="13" t="s">
        <v>52</v>
      </c>
      <c r="F13" s="14">
        <v>1.85</v>
      </c>
      <c r="G13" s="1">
        <v>2011</v>
      </c>
      <c r="I13" s="16">
        <f t="shared" si="0"/>
        <v>1.85</v>
      </c>
      <c r="J13" s="16">
        <f t="shared" si="0"/>
        <v>1.85</v>
      </c>
      <c r="K13" s="16">
        <f t="shared" si="0"/>
        <v>1.85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4" t="s">
        <v>497</v>
      </c>
      <c r="C14" s="4" t="s">
        <v>40</v>
      </c>
      <c r="D14" s="4" t="s">
        <v>35</v>
      </c>
      <c r="E14" s="13" t="s">
        <v>52</v>
      </c>
      <c r="F14" s="14">
        <v>0.9</v>
      </c>
      <c r="G14" s="1">
        <v>2011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104</v>
      </c>
      <c r="C15" s="4" t="s">
        <v>17</v>
      </c>
      <c r="D15" s="4" t="s">
        <v>23</v>
      </c>
      <c r="E15" s="13" t="s">
        <v>52</v>
      </c>
      <c r="F15" s="14">
        <v>12</v>
      </c>
      <c r="G15" s="2">
        <v>2010</v>
      </c>
      <c r="I15" s="16">
        <f aca="true" t="shared" si="1" ref="I15:M24">+IF($G15&gt;=I$3,$F15,0)</f>
        <v>12</v>
      </c>
      <c r="J15" s="16">
        <f t="shared" si="1"/>
        <v>12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6" t="s">
        <v>611</v>
      </c>
      <c r="C16" s="4" t="s">
        <v>28</v>
      </c>
      <c r="D16" s="4" t="s">
        <v>26</v>
      </c>
      <c r="E16" s="13" t="s">
        <v>52</v>
      </c>
      <c r="F16" s="14">
        <v>4.25</v>
      </c>
      <c r="G16" s="1">
        <v>2010</v>
      </c>
      <c r="I16" s="16">
        <f t="shared" si="1"/>
        <v>4.25</v>
      </c>
      <c r="J16" s="16">
        <f t="shared" si="1"/>
        <v>4.25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6" t="s">
        <v>610</v>
      </c>
      <c r="C17" s="4" t="s">
        <v>21</v>
      </c>
      <c r="D17" s="4" t="s">
        <v>388</v>
      </c>
      <c r="E17" s="13" t="s">
        <v>52</v>
      </c>
      <c r="F17" s="14">
        <v>8.8</v>
      </c>
      <c r="G17" s="1">
        <v>2009</v>
      </c>
      <c r="I17" s="16">
        <f t="shared" si="1"/>
        <v>8.8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123</v>
      </c>
      <c r="C18" s="4" t="s">
        <v>19</v>
      </c>
      <c r="D18" s="4" t="s">
        <v>30</v>
      </c>
      <c r="E18" s="13" t="s">
        <v>52</v>
      </c>
      <c r="F18" s="9">
        <v>5.6</v>
      </c>
      <c r="G18" s="10">
        <v>2009</v>
      </c>
      <c r="I18" s="16">
        <f t="shared" si="1"/>
        <v>5.6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157</v>
      </c>
      <c r="C19" s="4" t="s">
        <v>19</v>
      </c>
      <c r="D19" s="4" t="s">
        <v>35</v>
      </c>
      <c r="E19" s="13" t="s">
        <v>52</v>
      </c>
      <c r="F19" s="14">
        <v>4</v>
      </c>
      <c r="G19" s="1">
        <v>2009</v>
      </c>
      <c r="I19" s="16">
        <f t="shared" si="1"/>
        <v>4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5" t="s">
        <v>254</v>
      </c>
      <c r="C20" s="4" t="s">
        <v>40</v>
      </c>
      <c r="D20" s="4" t="s">
        <v>45</v>
      </c>
      <c r="E20" s="13" t="s">
        <v>52</v>
      </c>
      <c r="F20" s="14">
        <v>2.2</v>
      </c>
      <c r="G20" s="1">
        <v>2009</v>
      </c>
      <c r="I20" s="16">
        <f t="shared" si="1"/>
        <v>2.2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88</v>
      </c>
      <c r="C21" s="4" t="s">
        <v>19</v>
      </c>
      <c r="D21" s="4" t="s">
        <v>49</v>
      </c>
      <c r="E21" s="13" t="s">
        <v>52</v>
      </c>
      <c r="F21" s="14">
        <v>1.7</v>
      </c>
      <c r="G21" s="1">
        <v>2009</v>
      </c>
      <c r="I21" s="16">
        <f t="shared" si="1"/>
        <v>1.7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728</v>
      </c>
      <c r="C22" s="4" t="s">
        <v>20</v>
      </c>
      <c r="D22" s="4" t="s">
        <v>37</v>
      </c>
      <c r="E22" s="4" t="s">
        <v>52</v>
      </c>
      <c r="F22" s="18">
        <v>1</v>
      </c>
      <c r="G22" s="4">
        <v>2009</v>
      </c>
      <c r="I22" s="16">
        <f t="shared" si="1"/>
        <v>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4" t="s">
        <v>735</v>
      </c>
      <c r="C23" s="4" t="s">
        <v>40</v>
      </c>
      <c r="D23" s="4" t="s">
        <v>41</v>
      </c>
      <c r="E23" s="13" t="s">
        <v>52</v>
      </c>
      <c r="F23" s="14">
        <v>1</v>
      </c>
      <c r="G23" s="2">
        <v>2009</v>
      </c>
      <c r="I23" s="16">
        <f t="shared" si="1"/>
        <v>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4" t="s">
        <v>750</v>
      </c>
      <c r="C24" s="4" t="s">
        <v>43</v>
      </c>
      <c r="D24" s="4" t="s">
        <v>116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4" t="s">
        <v>764</v>
      </c>
      <c r="C25" s="4" t="s">
        <v>17</v>
      </c>
      <c r="D25" s="4" t="s">
        <v>30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4" t="s">
        <v>767</v>
      </c>
      <c r="C26" s="4" t="s">
        <v>40</v>
      </c>
      <c r="D26" s="4" t="s">
        <v>50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4" t="s">
        <v>773</v>
      </c>
      <c r="C27" s="4" t="s">
        <v>17</v>
      </c>
      <c r="D27" s="4" t="s">
        <v>18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4" t="s">
        <v>784</v>
      </c>
      <c r="C28" s="4" t="s">
        <v>40</v>
      </c>
      <c r="D28" s="4" t="s">
        <v>47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4" t="s">
        <v>813</v>
      </c>
      <c r="C29" s="4" t="s">
        <v>40</v>
      </c>
      <c r="D29" s="4" t="s">
        <v>191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 t="s">
        <v>871</v>
      </c>
      <c r="C30" s="4" t="s">
        <v>21</v>
      </c>
      <c r="D30" s="4" t="s">
        <v>26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15" t="s">
        <v>167</v>
      </c>
      <c r="C31" s="4" t="s">
        <v>19</v>
      </c>
      <c r="D31" s="4" t="s">
        <v>46</v>
      </c>
      <c r="E31" s="13" t="s">
        <v>52</v>
      </c>
      <c r="F31" s="14">
        <v>0.65</v>
      </c>
      <c r="G31" s="1">
        <v>2009</v>
      </c>
      <c r="I31" s="16">
        <f t="shared" si="2"/>
        <v>0.65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100.25000000000001</v>
      </c>
      <c r="J34" s="17">
        <f>+SUM(J5:J32)</f>
        <v>68.30000000000001</v>
      </c>
      <c r="K34" s="17">
        <f>+SUM(K5:K32)</f>
        <v>52.050000000000004</v>
      </c>
      <c r="L34" s="17">
        <f>+SUM(L5:L32)</f>
        <v>32.65</v>
      </c>
      <c r="M34" s="17">
        <f>+SUM(M5:M32)</f>
        <v>18.15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703</v>
      </c>
      <c r="C40" s="4" t="s">
        <v>40</v>
      </c>
      <c r="D40" s="4" t="s">
        <v>47</v>
      </c>
      <c r="E40" s="13" t="s">
        <v>84</v>
      </c>
      <c r="F40" s="18">
        <v>5.95</v>
      </c>
      <c r="G40" s="4">
        <v>2013</v>
      </c>
      <c r="I40" s="16">
        <f aca="true" t="shared" si="3" ref="I40:I46">+CEILING(IF($I$38&lt;=G40,F40*0.3,0),0.05)</f>
        <v>1.8</v>
      </c>
      <c r="J40" s="16">
        <f aca="true" t="shared" si="4" ref="J40:J46">+CEILING(IF($J$38&lt;=G40,F40*0.3,0),0.05)</f>
        <v>1.8</v>
      </c>
      <c r="K40" s="16">
        <f aca="true" t="shared" si="5" ref="K40:K46">+CEILING(IF($K$38&lt;=G40,F40*0.3,0),0.05)</f>
        <v>1.8</v>
      </c>
      <c r="L40" s="16">
        <f aca="true" t="shared" si="6" ref="L40:L46">+CEILING(IF($L$38&lt;=G40,F40*0.3,0),0.05)</f>
        <v>1.8</v>
      </c>
      <c r="M40" s="16">
        <f aca="true" t="shared" si="7" ref="M40:M46">+CEILING(IF($M$38&lt;=G40,F40*0.3,0),0.05)</f>
        <v>1.8</v>
      </c>
    </row>
    <row r="41" spans="1:13" ht="12.75">
      <c r="A41" s="8">
        <v>2</v>
      </c>
      <c r="B41" s="15" t="s">
        <v>536</v>
      </c>
      <c r="C41" s="4" t="s">
        <v>19</v>
      </c>
      <c r="D41" s="4" t="s">
        <v>26</v>
      </c>
      <c r="E41" s="4" t="s">
        <v>84</v>
      </c>
      <c r="F41" s="14">
        <v>4.3</v>
      </c>
      <c r="G41" s="1">
        <v>2012</v>
      </c>
      <c r="I41" s="16">
        <f t="shared" si="3"/>
        <v>1.3</v>
      </c>
      <c r="J41" s="16">
        <f t="shared" si="4"/>
        <v>1.3</v>
      </c>
      <c r="K41" s="16">
        <f t="shared" si="5"/>
        <v>1.3</v>
      </c>
      <c r="L41" s="16">
        <f t="shared" si="6"/>
        <v>1.3</v>
      </c>
      <c r="M41" s="16">
        <f t="shared" si="7"/>
        <v>0</v>
      </c>
    </row>
    <row r="42" spans="1:13" ht="12.75">
      <c r="A42" s="8">
        <v>3</v>
      </c>
      <c r="B42" s="15" t="s">
        <v>341</v>
      </c>
      <c r="C42" s="4" t="s">
        <v>21</v>
      </c>
      <c r="D42" s="4" t="s">
        <v>18</v>
      </c>
      <c r="E42" s="4" t="s">
        <v>84</v>
      </c>
      <c r="F42" s="14">
        <v>2.7</v>
      </c>
      <c r="G42" s="1">
        <v>2011</v>
      </c>
      <c r="I42" s="16">
        <f t="shared" si="3"/>
        <v>0.8500000000000001</v>
      </c>
      <c r="J42" s="16">
        <f t="shared" si="4"/>
        <v>0.8500000000000001</v>
      </c>
      <c r="K42" s="16">
        <f t="shared" si="5"/>
        <v>0.8500000000000001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 t="s">
        <v>154</v>
      </c>
      <c r="C43" s="4" t="s">
        <v>20</v>
      </c>
      <c r="D43" s="4" t="s">
        <v>26</v>
      </c>
      <c r="E43" s="13" t="s">
        <v>84</v>
      </c>
      <c r="F43" s="14">
        <v>2</v>
      </c>
      <c r="G43" s="1">
        <v>2009</v>
      </c>
      <c r="I43" s="16">
        <f t="shared" si="3"/>
        <v>0.6000000000000001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15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18"/>
      <c r="G46" s="4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4.550000000000001</v>
      </c>
      <c r="J48" s="12">
        <f>+SUM(J40:J47)</f>
        <v>3.95</v>
      </c>
      <c r="K48" s="12">
        <f>+SUM(K40:K47)</f>
        <v>3.95</v>
      </c>
      <c r="L48" s="12">
        <f>+SUM(L40:L47)</f>
        <v>3.1</v>
      </c>
      <c r="M48" s="12">
        <f>+SUM(M40:M47)</f>
        <v>1.8</v>
      </c>
    </row>
    <row r="49" spans="1:13" ht="12.75">
      <c r="A49" s="8"/>
      <c r="B49" s="21"/>
      <c r="D49" s="4"/>
      <c r="E49" s="13"/>
      <c r="F49" s="14"/>
      <c r="G49" s="1"/>
      <c r="I49" s="12"/>
      <c r="J49" s="12"/>
      <c r="K49" s="12"/>
      <c r="L49" s="12"/>
      <c r="M49" s="12"/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255</v>
      </c>
      <c r="C54" s="4" t="s">
        <v>21</v>
      </c>
      <c r="D54" s="4" t="s">
        <v>60</v>
      </c>
      <c r="E54" s="4">
        <v>2006</v>
      </c>
      <c r="F54" s="14">
        <v>0.75</v>
      </c>
      <c r="G54" s="1">
        <v>2010</v>
      </c>
      <c r="I54" s="16">
        <f aca="true" t="shared" si="8" ref="I54:I63">+CEILING(IF($I$52=E54,F54,IF($I$52&lt;=G54,F54*0.3,0)),0.05)</f>
        <v>0.25</v>
      </c>
      <c r="J54" s="16">
        <f aca="true" t="shared" si="9" ref="J54:J63">+CEILING(IF($J$52&lt;=G54,F54*0.3,0),0.05)</f>
        <v>0.25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533</v>
      </c>
      <c r="C55" s="4" t="s">
        <v>40</v>
      </c>
      <c r="D55" s="4" t="s">
        <v>34</v>
      </c>
      <c r="E55" s="13">
        <v>2008</v>
      </c>
      <c r="F55" s="14">
        <v>0.9</v>
      </c>
      <c r="G55" s="1">
        <v>2009</v>
      </c>
      <c r="I55" s="16">
        <f t="shared" si="8"/>
        <v>0.30000000000000004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148</v>
      </c>
      <c r="C56" s="4" t="s">
        <v>21</v>
      </c>
      <c r="D56" s="4" t="s">
        <v>46</v>
      </c>
      <c r="E56" s="13">
        <v>2005</v>
      </c>
      <c r="F56" s="16">
        <v>0.65</v>
      </c>
      <c r="G56" s="13">
        <v>2009</v>
      </c>
      <c r="I56" s="16">
        <f t="shared" si="8"/>
        <v>0.2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15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15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0.75</v>
      </c>
      <c r="J65" s="17">
        <f>+SUM(J54:J64)</f>
        <v>0.25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8" t="s">
        <v>55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58</v>
      </c>
      <c r="C69" s="6"/>
      <c r="D69" s="6"/>
      <c r="E69" s="6"/>
      <c r="F69" s="6" t="s">
        <v>57</v>
      </c>
      <c r="G69" s="6" t="s">
        <v>56</v>
      </c>
      <c r="I69" s="7">
        <f>+I$3</f>
        <v>2009</v>
      </c>
      <c r="J69" s="7">
        <f>+J$3</f>
        <v>2010</v>
      </c>
      <c r="K69" s="7">
        <f>+K$3</f>
        <v>2011</v>
      </c>
      <c r="L69" s="7">
        <f>+L$3</f>
        <v>2012</v>
      </c>
      <c r="M69" s="7">
        <f>+M$3</f>
        <v>2013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96"/>
      <c r="C71" s="96"/>
      <c r="D71" s="96"/>
      <c r="E71" s="96"/>
      <c r="F71" s="16"/>
      <c r="G71" s="13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6"/>
      <c r="C72" s="96"/>
      <c r="D72" s="96"/>
      <c r="E72" s="96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6" t="s">
        <v>671</v>
      </c>
      <c r="C5" s="4" t="s">
        <v>19</v>
      </c>
      <c r="D5" s="4" t="s">
        <v>51</v>
      </c>
      <c r="E5" s="13" t="s">
        <v>52</v>
      </c>
      <c r="F5" s="14">
        <v>1</v>
      </c>
      <c r="G5" s="1">
        <v>2013</v>
      </c>
      <c r="I5" s="16">
        <f aca="true" t="shared" si="0" ref="I5:M14">+IF($G5&gt;=I$3,$F5,0)</f>
        <v>1</v>
      </c>
      <c r="J5" s="16">
        <f t="shared" si="0"/>
        <v>1</v>
      </c>
      <c r="K5" s="16">
        <f t="shared" si="0"/>
        <v>1</v>
      </c>
      <c r="L5" s="16">
        <f t="shared" si="0"/>
        <v>1</v>
      </c>
      <c r="M5" s="16">
        <f t="shared" si="0"/>
        <v>1</v>
      </c>
    </row>
    <row r="6" spans="1:13" ht="12.75">
      <c r="A6" s="8">
        <v>2</v>
      </c>
      <c r="B6" s="21" t="s">
        <v>446</v>
      </c>
      <c r="C6" s="4" t="s">
        <v>21</v>
      </c>
      <c r="D6" s="4" t="s">
        <v>31</v>
      </c>
      <c r="E6" s="13" t="s">
        <v>52</v>
      </c>
      <c r="F6" s="14">
        <v>9.15</v>
      </c>
      <c r="G6" s="1">
        <v>2012</v>
      </c>
      <c r="I6" s="16">
        <f t="shared" si="0"/>
        <v>9.15</v>
      </c>
      <c r="J6" s="16">
        <f t="shared" si="0"/>
        <v>9.15</v>
      </c>
      <c r="K6" s="16">
        <f t="shared" si="0"/>
        <v>9.15</v>
      </c>
      <c r="L6" s="16">
        <f t="shared" si="0"/>
        <v>9.15</v>
      </c>
      <c r="M6" s="16">
        <f t="shared" si="0"/>
        <v>0</v>
      </c>
    </row>
    <row r="7" spans="1:13" ht="12.75">
      <c r="A7" s="8">
        <v>3</v>
      </c>
      <c r="B7" s="21" t="s">
        <v>479</v>
      </c>
      <c r="C7" s="4" t="s">
        <v>28</v>
      </c>
      <c r="D7" s="4" t="s">
        <v>31</v>
      </c>
      <c r="E7" s="13" t="s">
        <v>52</v>
      </c>
      <c r="F7" s="14">
        <v>3.8</v>
      </c>
      <c r="G7" s="1">
        <v>2012</v>
      </c>
      <c r="I7" s="16">
        <f aca="true" t="shared" si="1" ref="I7:M8">+IF($G7&gt;=I$3,$F7,0)</f>
        <v>3.8</v>
      </c>
      <c r="J7" s="16">
        <f t="shared" si="1"/>
        <v>3.8</v>
      </c>
      <c r="K7" s="16">
        <f t="shared" si="1"/>
        <v>3.8</v>
      </c>
      <c r="L7" s="16">
        <f t="shared" si="1"/>
        <v>3.8</v>
      </c>
      <c r="M7" s="16">
        <f t="shared" si="1"/>
        <v>0</v>
      </c>
    </row>
    <row r="8" spans="1:13" ht="12.75">
      <c r="A8" s="8">
        <v>4</v>
      </c>
      <c r="B8" s="3" t="s">
        <v>698</v>
      </c>
      <c r="C8" s="4" t="s">
        <v>40</v>
      </c>
      <c r="D8" s="4" t="s">
        <v>34</v>
      </c>
      <c r="E8" s="13" t="s">
        <v>52</v>
      </c>
      <c r="F8" s="14">
        <v>1.95</v>
      </c>
      <c r="G8" s="1">
        <v>2012</v>
      </c>
      <c r="I8" s="16">
        <f t="shared" si="1"/>
        <v>1.95</v>
      </c>
      <c r="J8" s="16">
        <f t="shared" si="1"/>
        <v>1.95</v>
      </c>
      <c r="K8" s="16">
        <f t="shared" si="1"/>
        <v>1.95</v>
      </c>
      <c r="L8" s="16">
        <f t="shared" si="1"/>
        <v>1.95</v>
      </c>
      <c r="M8" s="16">
        <f t="shared" si="1"/>
        <v>0</v>
      </c>
    </row>
    <row r="9" spans="1:13" ht="12.75">
      <c r="A9" s="8">
        <v>5</v>
      </c>
      <c r="B9" s="45" t="s">
        <v>543</v>
      </c>
      <c r="C9" s="4" t="s">
        <v>19</v>
      </c>
      <c r="D9" s="22" t="s">
        <v>190</v>
      </c>
      <c r="E9" s="13" t="s">
        <v>52</v>
      </c>
      <c r="F9" s="14">
        <v>0.9</v>
      </c>
      <c r="G9" s="1">
        <v>2012</v>
      </c>
      <c r="I9" s="16">
        <f t="shared" si="0"/>
        <v>0.9</v>
      </c>
      <c r="J9" s="16">
        <f t="shared" si="0"/>
        <v>0.9</v>
      </c>
      <c r="K9" s="16">
        <f t="shared" si="0"/>
        <v>0.9</v>
      </c>
      <c r="L9" s="16">
        <f t="shared" si="0"/>
        <v>0.9</v>
      </c>
      <c r="M9" s="16">
        <f t="shared" si="0"/>
        <v>0</v>
      </c>
    </row>
    <row r="10" spans="1:13" ht="12.75">
      <c r="A10" s="8">
        <v>6</v>
      </c>
      <c r="B10" s="26" t="s">
        <v>298</v>
      </c>
      <c r="C10" s="4" t="s">
        <v>19</v>
      </c>
      <c r="D10" s="4" t="s">
        <v>37</v>
      </c>
      <c r="E10" s="13" t="s">
        <v>52</v>
      </c>
      <c r="F10" s="14">
        <v>6.65</v>
      </c>
      <c r="G10" s="1">
        <v>2011</v>
      </c>
      <c r="I10" s="16">
        <f t="shared" si="0"/>
        <v>6.65</v>
      </c>
      <c r="J10" s="16">
        <f t="shared" si="0"/>
        <v>6.65</v>
      </c>
      <c r="K10" s="16">
        <f t="shared" si="0"/>
        <v>6.65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673</v>
      </c>
      <c r="C11" s="4" t="s">
        <v>40</v>
      </c>
      <c r="D11" s="4" t="s">
        <v>26</v>
      </c>
      <c r="E11" s="13" t="s">
        <v>52</v>
      </c>
      <c r="F11" s="14">
        <v>4.65</v>
      </c>
      <c r="G11" s="2">
        <v>2011</v>
      </c>
      <c r="I11" s="16">
        <f t="shared" si="0"/>
        <v>4.65</v>
      </c>
      <c r="J11" s="16">
        <f t="shared" si="0"/>
        <v>4.65</v>
      </c>
      <c r="K11" s="16">
        <f t="shared" si="0"/>
        <v>4.65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6" t="s">
        <v>434</v>
      </c>
      <c r="C12" s="4" t="s">
        <v>40</v>
      </c>
      <c r="D12" s="4" t="s">
        <v>29</v>
      </c>
      <c r="E12" s="13" t="s">
        <v>52</v>
      </c>
      <c r="F12" s="14">
        <v>3.3</v>
      </c>
      <c r="G12" s="1">
        <v>2011</v>
      </c>
      <c r="I12" s="16">
        <f t="shared" si="0"/>
        <v>3.3</v>
      </c>
      <c r="J12" s="16">
        <f t="shared" si="0"/>
        <v>3.3</v>
      </c>
      <c r="K12" s="16">
        <f t="shared" si="0"/>
        <v>3.3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6" t="s">
        <v>275</v>
      </c>
      <c r="C13" s="4" t="s">
        <v>17</v>
      </c>
      <c r="D13" s="4" t="s">
        <v>37</v>
      </c>
      <c r="E13" s="13" t="s">
        <v>52</v>
      </c>
      <c r="F13" s="14">
        <v>1.15</v>
      </c>
      <c r="G13" s="1">
        <v>2011</v>
      </c>
      <c r="I13" s="16">
        <f t="shared" si="0"/>
        <v>1.15</v>
      </c>
      <c r="J13" s="16">
        <f t="shared" si="0"/>
        <v>1.15</v>
      </c>
      <c r="K13" s="16">
        <f t="shared" si="0"/>
        <v>1.15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6" t="s">
        <v>675</v>
      </c>
      <c r="C14" s="4" t="s">
        <v>20</v>
      </c>
      <c r="D14" s="4" t="s">
        <v>23</v>
      </c>
      <c r="E14" s="13" t="s">
        <v>52</v>
      </c>
      <c r="F14" s="14">
        <v>1</v>
      </c>
      <c r="G14" s="1">
        <v>2011</v>
      </c>
      <c r="I14" s="16">
        <f t="shared" si="0"/>
        <v>1</v>
      </c>
      <c r="J14" s="16">
        <f t="shared" si="0"/>
        <v>1</v>
      </c>
      <c r="K14" s="16">
        <f t="shared" si="0"/>
        <v>1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406</v>
      </c>
      <c r="C15" s="4" t="s">
        <v>40</v>
      </c>
      <c r="D15" s="4" t="s">
        <v>23</v>
      </c>
      <c r="E15" s="13" t="s">
        <v>52</v>
      </c>
      <c r="F15" s="14">
        <v>9.85</v>
      </c>
      <c r="G15" s="1">
        <v>2010</v>
      </c>
      <c r="I15" s="16">
        <f aca="true" t="shared" si="2" ref="I15:M24">+IF($G15&gt;=I$3,$F15,0)</f>
        <v>9.85</v>
      </c>
      <c r="J15" s="16">
        <f t="shared" si="2"/>
        <v>9.85</v>
      </c>
      <c r="K15" s="16">
        <f t="shared" si="2"/>
        <v>0</v>
      </c>
      <c r="L15" s="16">
        <f t="shared" si="2"/>
        <v>0</v>
      </c>
      <c r="M15" s="16">
        <f t="shared" si="2"/>
        <v>0</v>
      </c>
    </row>
    <row r="16" spans="1:13" ht="12.75">
      <c r="A16" s="8">
        <v>12</v>
      </c>
      <c r="B16" s="26" t="s">
        <v>276</v>
      </c>
      <c r="C16" s="4" t="s">
        <v>20</v>
      </c>
      <c r="D16" s="4" t="s">
        <v>31</v>
      </c>
      <c r="E16" s="13" t="s">
        <v>52</v>
      </c>
      <c r="F16" s="14">
        <v>6.55</v>
      </c>
      <c r="G16" s="1">
        <v>2010</v>
      </c>
      <c r="I16" s="16">
        <f t="shared" si="2"/>
        <v>6.55</v>
      </c>
      <c r="J16" s="16">
        <f t="shared" si="2"/>
        <v>6.55</v>
      </c>
      <c r="K16" s="16">
        <f t="shared" si="2"/>
        <v>0</v>
      </c>
      <c r="L16" s="16">
        <f t="shared" si="2"/>
        <v>0</v>
      </c>
      <c r="M16" s="16">
        <f t="shared" si="2"/>
        <v>0</v>
      </c>
    </row>
    <row r="17" spans="1:13" ht="12.75">
      <c r="A17" s="8">
        <v>13</v>
      </c>
      <c r="B17" s="26" t="s">
        <v>274</v>
      </c>
      <c r="C17" s="4" t="s">
        <v>28</v>
      </c>
      <c r="D17" s="4" t="s">
        <v>53</v>
      </c>
      <c r="E17" s="13" t="s">
        <v>52</v>
      </c>
      <c r="F17" s="14">
        <v>6.15</v>
      </c>
      <c r="G17" s="1">
        <v>2010</v>
      </c>
      <c r="I17" s="16">
        <f t="shared" si="2"/>
        <v>6.15</v>
      </c>
      <c r="J17" s="16">
        <f t="shared" si="2"/>
        <v>6.15</v>
      </c>
      <c r="K17" s="16">
        <f t="shared" si="2"/>
        <v>0</v>
      </c>
      <c r="L17" s="16">
        <f t="shared" si="2"/>
        <v>0</v>
      </c>
      <c r="M17" s="16">
        <f t="shared" si="2"/>
        <v>0</v>
      </c>
    </row>
    <row r="18" spans="1:13" ht="12.75">
      <c r="A18" s="8">
        <v>14</v>
      </c>
      <c r="B18" s="3" t="s">
        <v>202</v>
      </c>
      <c r="C18" s="4" t="s">
        <v>28</v>
      </c>
      <c r="D18" s="4" t="s">
        <v>38</v>
      </c>
      <c r="E18" s="4" t="s">
        <v>52</v>
      </c>
      <c r="F18" s="18">
        <v>5.7</v>
      </c>
      <c r="G18" s="4">
        <v>2010</v>
      </c>
      <c r="I18" s="16">
        <f t="shared" si="2"/>
        <v>5.7</v>
      </c>
      <c r="J18" s="16">
        <f t="shared" si="2"/>
        <v>5.7</v>
      </c>
      <c r="K18" s="16">
        <f t="shared" si="2"/>
        <v>0</v>
      </c>
      <c r="L18" s="16">
        <f t="shared" si="2"/>
        <v>0</v>
      </c>
      <c r="M18" s="16">
        <f t="shared" si="2"/>
        <v>0</v>
      </c>
    </row>
    <row r="19" spans="1:13" ht="12.75">
      <c r="A19" s="8">
        <v>15</v>
      </c>
      <c r="B19" s="27" t="s">
        <v>524</v>
      </c>
      <c r="C19" s="4" t="s">
        <v>19</v>
      </c>
      <c r="D19" s="4" t="s">
        <v>29</v>
      </c>
      <c r="E19" s="4" t="s">
        <v>52</v>
      </c>
      <c r="F19" s="9">
        <v>4.4</v>
      </c>
      <c r="G19" s="10">
        <v>2010</v>
      </c>
      <c r="I19" s="16">
        <f t="shared" si="2"/>
        <v>4.4</v>
      </c>
      <c r="J19" s="16">
        <f t="shared" si="2"/>
        <v>4.4</v>
      </c>
      <c r="K19" s="16">
        <f t="shared" si="2"/>
        <v>0</v>
      </c>
      <c r="L19" s="16">
        <f t="shared" si="2"/>
        <v>0</v>
      </c>
      <c r="M19" s="16">
        <f t="shared" si="2"/>
        <v>0</v>
      </c>
    </row>
    <row r="20" spans="1:13" ht="12.75">
      <c r="A20" s="8">
        <v>16</v>
      </c>
      <c r="B20" s="21" t="s">
        <v>444</v>
      </c>
      <c r="C20" s="4" t="s">
        <v>19</v>
      </c>
      <c r="D20" s="4" t="s">
        <v>23</v>
      </c>
      <c r="E20" s="13" t="s">
        <v>52</v>
      </c>
      <c r="F20" s="14">
        <v>4</v>
      </c>
      <c r="G20" s="1">
        <v>2010</v>
      </c>
      <c r="I20" s="16">
        <f t="shared" si="2"/>
        <v>4</v>
      </c>
      <c r="J20" s="16">
        <f t="shared" si="2"/>
        <v>4</v>
      </c>
      <c r="K20" s="16">
        <f t="shared" si="2"/>
        <v>0</v>
      </c>
      <c r="L20" s="16">
        <f t="shared" si="2"/>
        <v>0</v>
      </c>
      <c r="M20" s="16">
        <f t="shared" si="2"/>
        <v>0</v>
      </c>
    </row>
    <row r="21" spans="1:13" ht="12.75">
      <c r="A21" s="8">
        <v>17</v>
      </c>
      <c r="B21" s="26" t="s">
        <v>659</v>
      </c>
      <c r="C21" s="23" t="s">
        <v>33</v>
      </c>
      <c r="D21" s="23" t="s">
        <v>39</v>
      </c>
      <c r="E21" s="13" t="s">
        <v>52</v>
      </c>
      <c r="F21" s="24">
        <v>2.95</v>
      </c>
      <c r="G21" s="25">
        <v>2010</v>
      </c>
      <c r="I21" s="16">
        <f t="shared" si="2"/>
        <v>2.95</v>
      </c>
      <c r="J21" s="16">
        <f t="shared" si="2"/>
        <v>2.95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ht="12.75">
      <c r="A22" s="8">
        <v>18</v>
      </c>
      <c r="B22" s="3" t="s">
        <v>201</v>
      </c>
      <c r="C22" s="4" t="s">
        <v>20</v>
      </c>
      <c r="D22" s="4" t="s">
        <v>47</v>
      </c>
      <c r="E22" s="13" t="s">
        <v>52</v>
      </c>
      <c r="F22" s="14">
        <v>2.75</v>
      </c>
      <c r="G22" s="1">
        <v>2010</v>
      </c>
      <c r="I22" s="16">
        <f t="shared" si="2"/>
        <v>2.75</v>
      </c>
      <c r="J22" s="16">
        <f t="shared" si="2"/>
        <v>2.75</v>
      </c>
      <c r="K22" s="16">
        <f t="shared" si="2"/>
        <v>0</v>
      </c>
      <c r="L22" s="16">
        <f t="shared" si="2"/>
        <v>0</v>
      </c>
      <c r="M22" s="16">
        <f t="shared" si="2"/>
        <v>0</v>
      </c>
    </row>
    <row r="23" spans="1:13" ht="12.75">
      <c r="A23" s="8">
        <v>19</v>
      </c>
      <c r="B23" s="26" t="s">
        <v>297</v>
      </c>
      <c r="C23" s="4" t="s">
        <v>43</v>
      </c>
      <c r="D23" s="4" t="s">
        <v>29</v>
      </c>
      <c r="E23" s="13" t="s">
        <v>52</v>
      </c>
      <c r="F23" s="14">
        <v>2.45</v>
      </c>
      <c r="G23" s="1">
        <v>2010</v>
      </c>
      <c r="I23" s="16">
        <f t="shared" si="2"/>
        <v>2.45</v>
      </c>
      <c r="J23" s="16">
        <f t="shared" si="2"/>
        <v>2.45</v>
      </c>
      <c r="K23" s="16">
        <f t="shared" si="2"/>
        <v>0</v>
      </c>
      <c r="L23" s="16">
        <f t="shared" si="2"/>
        <v>0</v>
      </c>
      <c r="M23" s="16">
        <f t="shared" si="2"/>
        <v>0</v>
      </c>
    </row>
    <row r="24" spans="1:13" ht="12.75">
      <c r="A24" s="8">
        <v>20</v>
      </c>
      <c r="B24" s="21" t="s">
        <v>443</v>
      </c>
      <c r="C24" s="4" t="s">
        <v>19</v>
      </c>
      <c r="D24" s="4" t="s">
        <v>25</v>
      </c>
      <c r="E24" s="13" t="s">
        <v>52</v>
      </c>
      <c r="F24" s="14">
        <v>1.85</v>
      </c>
      <c r="G24" s="1">
        <v>2010</v>
      </c>
      <c r="I24" s="16">
        <f t="shared" si="2"/>
        <v>1.85</v>
      </c>
      <c r="J24" s="16">
        <f t="shared" si="2"/>
        <v>1.85</v>
      </c>
      <c r="K24" s="16">
        <f t="shared" si="2"/>
        <v>0</v>
      </c>
      <c r="L24" s="16">
        <f t="shared" si="2"/>
        <v>0</v>
      </c>
      <c r="M24" s="16">
        <f t="shared" si="2"/>
        <v>0</v>
      </c>
    </row>
    <row r="25" spans="1:13" ht="12.75">
      <c r="A25" s="8">
        <v>21</v>
      </c>
      <c r="B25" s="3" t="s">
        <v>222</v>
      </c>
      <c r="C25" s="4" t="s">
        <v>19</v>
      </c>
      <c r="D25" s="4" t="s">
        <v>34</v>
      </c>
      <c r="E25" s="13" t="s">
        <v>52</v>
      </c>
      <c r="F25" s="18">
        <v>1.5</v>
      </c>
      <c r="G25" s="4">
        <v>2010</v>
      </c>
      <c r="I25" s="16">
        <f aca="true" t="shared" si="3" ref="I25:M32">+IF($G25&gt;=I$3,$F25,0)</f>
        <v>1.5</v>
      </c>
      <c r="J25" s="16">
        <f t="shared" si="3"/>
        <v>1.5</v>
      </c>
      <c r="K25" s="16">
        <f t="shared" si="3"/>
        <v>0</v>
      </c>
      <c r="L25" s="16">
        <f t="shared" si="3"/>
        <v>0</v>
      </c>
      <c r="M25" s="16">
        <f t="shared" si="3"/>
        <v>0</v>
      </c>
    </row>
    <row r="26" spans="1:13" ht="12.75">
      <c r="A26" s="8">
        <v>22</v>
      </c>
      <c r="B26" s="26" t="s">
        <v>330</v>
      </c>
      <c r="C26" s="4" t="s">
        <v>17</v>
      </c>
      <c r="D26" s="4" t="s">
        <v>53</v>
      </c>
      <c r="E26" s="13" t="s">
        <v>52</v>
      </c>
      <c r="F26" s="14">
        <v>0.8</v>
      </c>
      <c r="G26" s="1">
        <v>2010</v>
      </c>
      <c r="I26" s="16">
        <f t="shared" si="3"/>
        <v>0.8</v>
      </c>
      <c r="J26" s="16">
        <f t="shared" si="3"/>
        <v>0.8</v>
      </c>
      <c r="K26" s="16">
        <f t="shared" si="3"/>
        <v>0</v>
      </c>
      <c r="L26" s="16">
        <f t="shared" si="3"/>
        <v>0</v>
      </c>
      <c r="M26" s="16">
        <f t="shared" si="3"/>
        <v>0</v>
      </c>
    </row>
    <row r="27" spans="1:13" ht="12.75">
      <c r="A27" s="8">
        <v>23</v>
      </c>
      <c r="B27" s="21" t="s">
        <v>153</v>
      </c>
      <c r="C27" s="4" t="s">
        <v>40</v>
      </c>
      <c r="D27" s="4" t="s">
        <v>36</v>
      </c>
      <c r="E27" s="13" t="s">
        <v>52</v>
      </c>
      <c r="F27" s="14">
        <v>4.1</v>
      </c>
      <c r="G27" s="2">
        <v>2009</v>
      </c>
      <c r="I27" s="16">
        <f t="shared" si="3"/>
        <v>4.1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</row>
    <row r="28" spans="1:13" ht="12.75">
      <c r="A28" s="8">
        <v>24</v>
      </c>
      <c r="B28" s="15" t="s">
        <v>264</v>
      </c>
      <c r="C28" s="4" t="s">
        <v>21</v>
      </c>
      <c r="D28" s="4" t="s">
        <v>30</v>
      </c>
      <c r="E28" s="13" t="s">
        <v>52</v>
      </c>
      <c r="F28" s="14">
        <v>2.65</v>
      </c>
      <c r="G28" s="1">
        <v>2009</v>
      </c>
      <c r="I28" s="16">
        <f t="shared" si="3"/>
        <v>2.65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</row>
    <row r="29" spans="1:13" ht="12.75">
      <c r="A29" s="8">
        <v>25</v>
      </c>
      <c r="B29" s="15" t="s">
        <v>657</v>
      </c>
      <c r="C29" s="4" t="s">
        <v>19</v>
      </c>
      <c r="D29" s="4" t="s">
        <v>18</v>
      </c>
      <c r="E29" s="13" t="s">
        <v>52</v>
      </c>
      <c r="F29" s="14">
        <v>2.65</v>
      </c>
      <c r="G29" s="1">
        <v>2009</v>
      </c>
      <c r="I29" s="16">
        <f t="shared" si="3"/>
        <v>2.65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</row>
    <row r="30" spans="1:13" ht="12.75">
      <c r="A30" s="8">
        <v>26</v>
      </c>
      <c r="B30" s="26" t="s">
        <v>661</v>
      </c>
      <c r="C30" s="4" t="s">
        <v>21</v>
      </c>
      <c r="D30" s="4" t="s">
        <v>47</v>
      </c>
      <c r="E30" s="13" t="s">
        <v>52</v>
      </c>
      <c r="F30" s="14">
        <v>2.45</v>
      </c>
      <c r="G30" s="1">
        <v>2009</v>
      </c>
      <c r="I30" s="16">
        <f t="shared" si="3"/>
        <v>2.45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</row>
    <row r="31" spans="1:13" ht="12.75">
      <c r="A31" s="8">
        <v>27</v>
      </c>
      <c r="B31" s="34"/>
      <c r="D31" s="4"/>
      <c r="E31" s="13"/>
      <c r="F31" s="14"/>
      <c r="G31" s="1"/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</row>
    <row r="32" spans="1:13" ht="12.75">
      <c r="A32" s="8">
        <v>28</v>
      </c>
      <c r="B32" s="34"/>
      <c r="D32" s="4"/>
      <c r="E32" s="13"/>
      <c r="F32" s="14"/>
      <c r="G32" s="1"/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94.35000000000001</v>
      </c>
      <c r="J34" s="17">
        <f>+SUM(J5:J32)</f>
        <v>82.5</v>
      </c>
      <c r="K34" s="17">
        <f>+SUM(K5:K32)</f>
        <v>33.55</v>
      </c>
      <c r="L34" s="17">
        <f>+SUM(L5:L32)</f>
        <v>16.799999999999997</v>
      </c>
      <c r="M34" s="17">
        <f>+SUM(M5:M32)</f>
        <v>1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717</v>
      </c>
      <c r="C40" s="4" t="s">
        <v>20</v>
      </c>
      <c r="D40" s="4" t="s">
        <v>50</v>
      </c>
      <c r="E40" s="13" t="s">
        <v>84</v>
      </c>
      <c r="F40" s="14">
        <v>6.2</v>
      </c>
      <c r="G40" s="1">
        <v>2013</v>
      </c>
      <c r="I40" s="16">
        <f aca="true" t="shared" si="4" ref="I40:I46">+CEILING(IF($I$38&lt;=G40,F40*0.3,0),0.05)</f>
        <v>1.9000000000000001</v>
      </c>
      <c r="J40" s="16">
        <f aca="true" t="shared" si="5" ref="J40:J46">+CEILING(IF($J$38&lt;=G40,F40*0.3,0),0.05)</f>
        <v>1.9000000000000001</v>
      </c>
      <c r="K40" s="16">
        <f aca="true" t="shared" si="6" ref="K40:K46">+CEILING(IF($K$38&lt;=G40,F40*0.3,0),0.05)</f>
        <v>1.9000000000000001</v>
      </c>
      <c r="L40" s="16">
        <f aca="true" t="shared" si="7" ref="L40:L46">+CEILING(IF($L$38&lt;=G40,F40*0.3,0),0.05)</f>
        <v>1.9000000000000001</v>
      </c>
      <c r="M40" s="16">
        <f aca="true" t="shared" si="8" ref="M40:M46">+CEILING(IF($M$38&lt;=G40,F40*0.3,0),0.05)</f>
        <v>1.9000000000000001</v>
      </c>
    </row>
    <row r="41" spans="1:13" ht="12.75">
      <c r="A41" s="8">
        <v>2</v>
      </c>
      <c r="B41" s="3" t="s">
        <v>699</v>
      </c>
      <c r="C41" s="4" t="s">
        <v>21</v>
      </c>
      <c r="D41" s="4" t="s">
        <v>25</v>
      </c>
      <c r="E41" s="4" t="s">
        <v>84</v>
      </c>
      <c r="F41" s="18">
        <v>5.9</v>
      </c>
      <c r="G41" s="4">
        <v>2013</v>
      </c>
      <c r="I41" s="16">
        <f t="shared" si="4"/>
        <v>1.8</v>
      </c>
      <c r="J41" s="16">
        <f t="shared" si="5"/>
        <v>1.8</v>
      </c>
      <c r="K41" s="16">
        <f t="shared" si="6"/>
        <v>1.8</v>
      </c>
      <c r="L41" s="16">
        <f t="shared" si="7"/>
        <v>1.8</v>
      </c>
      <c r="M41" s="16">
        <f t="shared" si="8"/>
        <v>1.8</v>
      </c>
    </row>
    <row r="42" spans="1:13" ht="12.75">
      <c r="A42" s="8">
        <v>3</v>
      </c>
      <c r="B42" s="21" t="s">
        <v>669</v>
      </c>
      <c r="C42" s="4" t="s">
        <v>19</v>
      </c>
      <c r="D42" s="4" t="s">
        <v>37</v>
      </c>
      <c r="E42" s="13" t="s">
        <v>84</v>
      </c>
      <c r="F42" s="14">
        <v>4.9</v>
      </c>
      <c r="G42" s="1">
        <v>2013</v>
      </c>
      <c r="I42" s="16">
        <f t="shared" si="4"/>
        <v>1.5</v>
      </c>
      <c r="J42" s="16">
        <f t="shared" si="5"/>
        <v>1.5</v>
      </c>
      <c r="K42" s="16">
        <f t="shared" si="6"/>
        <v>1.5</v>
      </c>
      <c r="L42" s="16">
        <f t="shared" si="7"/>
        <v>1.5</v>
      </c>
      <c r="M42" s="16">
        <f t="shared" si="8"/>
        <v>1.5</v>
      </c>
    </row>
    <row r="43" spans="1:13" ht="12.75">
      <c r="A43" s="8">
        <v>4</v>
      </c>
      <c r="B43" s="21" t="s">
        <v>518</v>
      </c>
      <c r="C43" s="4" t="s">
        <v>19</v>
      </c>
      <c r="D43" s="4" t="s">
        <v>39</v>
      </c>
      <c r="E43" s="4" t="s">
        <v>84</v>
      </c>
      <c r="F43" s="16">
        <v>0.9</v>
      </c>
      <c r="G43" s="13">
        <v>2012</v>
      </c>
      <c r="I43" s="16">
        <f t="shared" si="4"/>
        <v>0.30000000000000004</v>
      </c>
      <c r="J43" s="16">
        <f t="shared" si="5"/>
        <v>0.30000000000000004</v>
      </c>
      <c r="K43" s="16">
        <f t="shared" si="6"/>
        <v>0.30000000000000004</v>
      </c>
      <c r="L43" s="16">
        <f t="shared" si="7"/>
        <v>0.30000000000000004</v>
      </c>
      <c r="M43" s="16">
        <f t="shared" si="8"/>
        <v>0</v>
      </c>
    </row>
    <row r="44" spans="1:13" ht="12.75">
      <c r="A44" s="8">
        <v>5</v>
      </c>
      <c r="B44" s="21" t="s">
        <v>523</v>
      </c>
      <c r="C44" s="4" t="s">
        <v>19</v>
      </c>
      <c r="D44" s="4" t="s">
        <v>42</v>
      </c>
      <c r="E44" s="4" t="s">
        <v>84</v>
      </c>
      <c r="F44" s="16">
        <v>0.9</v>
      </c>
      <c r="G44" s="13">
        <v>2012</v>
      </c>
      <c r="I44" s="16">
        <f t="shared" si="4"/>
        <v>0.30000000000000004</v>
      </c>
      <c r="J44" s="16">
        <f t="shared" si="5"/>
        <v>0.30000000000000004</v>
      </c>
      <c r="K44" s="16">
        <f t="shared" si="6"/>
        <v>0.30000000000000004</v>
      </c>
      <c r="L44" s="16">
        <f t="shared" si="7"/>
        <v>0.30000000000000004</v>
      </c>
      <c r="M44" s="16">
        <f t="shared" si="8"/>
        <v>0</v>
      </c>
    </row>
    <row r="45" spans="1:13" ht="12.75">
      <c r="A45" s="8">
        <v>6</v>
      </c>
      <c r="B45" s="34" t="s">
        <v>716</v>
      </c>
      <c r="C45" s="4" t="s">
        <v>33</v>
      </c>
      <c r="D45" s="4" t="s">
        <v>191</v>
      </c>
      <c r="E45" s="13" t="s">
        <v>84</v>
      </c>
      <c r="F45" s="14">
        <v>6.65</v>
      </c>
      <c r="G45" s="1">
        <v>2011</v>
      </c>
      <c r="I45" s="16">
        <f t="shared" si="4"/>
        <v>2</v>
      </c>
      <c r="J45" s="16">
        <f t="shared" si="5"/>
        <v>2</v>
      </c>
      <c r="K45" s="16">
        <f t="shared" si="6"/>
        <v>2</v>
      </c>
      <c r="L45" s="16">
        <f t="shared" si="7"/>
        <v>0</v>
      </c>
      <c r="M45" s="16">
        <f t="shared" si="8"/>
        <v>0</v>
      </c>
    </row>
    <row r="46" spans="1:13" ht="12.75">
      <c r="A46" s="8" t="s">
        <v>85</v>
      </c>
      <c r="B46" s="21" t="s">
        <v>720</v>
      </c>
      <c r="C46" s="22" t="s">
        <v>190</v>
      </c>
      <c r="D46" s="22" t="s">
        <v>190</v>
      </c>
      <c r="E46" s="28" t="s">
        <v>190</v>
      </c>
      <c r="F46" s="16">
        <v>2.05</v>
      </c>
      <c r="G46" s="13">
        <v>2009</v>
      </c>
      <c r="I46" s="16">
        <f t="shared" si="4"/>
        <v>0.65</v>
      </c>
      <c r="J46" s="16">
        <f t="shared" si="5"/>
        <v>0</v>
      </c>
      <c r="K46" s="16">
        <f t="shared" si="6"/>
        <v>0</v>
      </c>
      <c r="L46" s="16">
        <f t="shared" si="7"/>
        <v>0</v>
      </c>
      <c r="M46" s="16">
        <f t="shared" si="8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8.45</v>
      </c>
      <c r="J48" s="12">
        <f>+SUM(J40:J47)</f>
        <v>7.8</v>
      </c>
      <c r="K48" s="12">
        <f>+SUM(K40:K47)</f>
        <v>7.8</v>
      </c>
      <c r="L48" s="12">
        <f>+SUM(L40:L47)</f>
        <v>5.8</v>
      </c>
      <c r="M48" s="12">
        <f>+SUM(M40:M47)</f>
        <v>5.2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524</v>
      </c>
      <c r="C54" s="4" t="s">
        <v>19</v>
      </c>
      <c r="D54" s="4" t="s">
        <v>29</v>
      </c>
      <c r="E54" s="13">
        <v>2008</v>
      </c>
      <c r="F54" s="14">
        <v>0.9</v>
      </c>
      <c r="G54" s="1">
        <v>2012</v>
      </c>
      <c r="I54" s="16">
        <f aca="true" t="shared" si="9" ref="I54:I63">+CEILING(IF($I$52=E54,F54,IF($I$52&lt;=G54,F54*0.3,0)),0.05)</f>
        <v>0.30000000000000004</v>
      </c>
      <c r="J54" s="16">
        <f aca="true" t="shared" si="10" ref="J54:J63">+CEILING(IF($J$52&lt;=G54,F54*0.3,0),0.05)</f>
        <v>0.30000000000000004</v>
      </c>
      <c r="K54" s="16">
        <f aca="true" t="shared" si="11" ref="K54:K63">+CEILING(IF($K$52&lt;=G54,F54*0.3,0),0.05)</f>
        <v>0.30000000000000004</v>
      </c>
      <c r="L54" s="16">
        <f aca="true" t="shared" si="12" ref="L54:L63">+CEILING(IF($L$52&lt;=G54,F54*0.3,0),0.05)</f>
        <v>0.30000000000000004</v>
      </c>
      <c r="M54" s="16">
        <f aca="true" t="shared" si="13" ref="M54:M63">CEILING(IF($M$52&lt;=G54,F54*0.3,0),0.05)</f>
        <v>0</v>
      </c>
    </row>
    <row r="55" spans="1:13" ht="12.75">
      <c r="A55" s="8">
        <v>2</v>
      </c>
      <c r="B55" s="21" t="s">
        <v>96</v>
      </c>
      <c r="C55" s="4" t="s">
        <v>19</v>
      </c>
      <c r="D55" s="4" t="s">
        <v>30</v>
      </c>
      <c r="E55" s="13">
        <v>2007</v>
      </c>
      <c r="F55" s="14">
        <v>3</v>
      </c>
      <c r="G55" s="1">
        <v>2010</v>
      </c>
      <c r="I55" s="16">
        <f t="shared" si="9"/>
        <v>0.9</v>
      </c>
      <c r="J55" s="16">
        <f t="shared" si="10"/>
        <v>0.9</v>
      </c>
      <c r="K55" s="16">
        <f t="shared" si="11"/>
        <v>0</v>
      </c>
      <c r="L55" s="16">
        <f t="shared" si="12"/>
        <v>0</v>
      </c>
      <c r="M55" s="16">
        <f t="shared" si="13"/>
        <v>0</v>
      </c>
    </row>
    <row r="56" spans="1:13" ht="12.75">
      <c r="A56" s="8">
        <v>3</v>
      </c>
      <c r="B56" s="21" t="s">
        <v>517</v>
      </c>
      <c r="C56" s="4" t="s">
        <v>19</v>
      </c>
      <c r="D56" s="22" t="s">
        <v>190</v>
      </c>
      <c r="E56" s="13">
        <v>2009</v>
      </c>
      <c r="F56" s="14">
        <v>0.9</v>
      </c>
      <c r="G56" s="1">
        <v>2010</v>
      </c>
      <c r="I56" s="16">
        <f t="shared" si="9"/>
        <v>0.9</v>
      </c>
      <c r="J56" s="16">
        <f t="shared" si="10"/>
        <v>0.30000000000000004</v>
      </c>
      <c r="K56" s="16">
        <f t="shared" si="11"/>
        <v>0</v>
      </c>
      <c r="L56" s="16">
        <f t="shared" si="12"/>
        <v>0</v>
      </c>
      <c r="M56" s="16">
        <f t="shared" si="13"/>
        <v>0</v>
      </c>
    </row>
    <row r="57" spans="1:13" ht="12.75">
      <c r="A57" s="8">
        <v>4</v>
      </c>
      <c r="B57" s="26" t="s">
        <v>296</v>
      </c>
      <c r="C57" s="4" t="s">
        <v>17</v>
      </c>
      <c r="D57" s="4" t="s">
        <v>36</v>
      </c>
      <c r="E57" s="13">
        <v>2008</v>
      </c>
      <c r="F57" s="14">
        <v>5.5</v>
      </c>
      <c r="G57" s="1">
        <v>2009</v>
      </c>
      <c r="I57" s="16">
        <f t="shared" si="9"/>
        <v>1.6500000000000001</v>
      </c>
      <c r="J57" s="16">
        <f t="shared" si="10"/>
        <v>0</v>
      </c>
      <c r="K57" s="16">
        <f t="shared" si="11"/>
        <v>0</v>
      </c>
      <c r="L57" s="16">
        <f t="shared" si="12"/>
        <v>0</v>
      </c>
      <c r="M57" s="16">
        <f t="shared" si="13"/>
        <v>0</v>
      </c>
    </row>
    <row r="58" spans="1:13" ht="12.75">
      <c r="A58" s="8">
        <v>5</v>
      </c>
      <c r="B58" s="21" t="s">
        <v>238</v>
      </c>
      <c r="C58" s="4" t="s">
        <v>40</v>
      </c>
      <c r="D58" s="4" t="s">
        <v>191</v>
      </c>
      <c r="E58" s="13">
        <v>2007</v>
      </c>
      <c r="F58" s="14">
        <v>2.35</v>
      </c>
      <c r="G58" s="1">
        <v>2009</v>
      </c>
      <c r="I58" s="16">
        <f t="shared" si="9"/>
        <v>0.75</v>
      </c>
      <c r="J58" s="16">
        <f t="shared" si="10"/>
        <v>0</v>
      </c>
      <c r="K58" s="16">
        <f t="shared" si="11"/>
        <v>0</v>
      </c>
      <c r="L58" s="16">
        <f t="shared" si="12"/>
        <v>0</v>
      </c>
      <c r="M58" s="16">
        <f t="shared" si="13"/>
        <v>0</v>
      </c>
    </row>
    <row r="59" spans="1:13" ht="12.75">
      <c r="A59" s="8">
        <v>6</v>
      </c>
      <c r="B59" s="21" t="s">
        <v>540</v>
      </c>
      <c r="C59" s="4" t="s">
        <v>21</v>
      </c>
      <c r="D59" s="4" t="s">
        <v>25</v>
      </c>
      <c r="E59" s="13">
        <v>2008</v>
      </c>
      <c r="F59" s="14">
        <v>2.15</v>
      </c>
      <c r="G59" s="1">
        <v>2009</v>
      </c>
      <c r="I59" s="16">
        <f t="shared" si="9"/>
        <v>0.65</v>
      </c>
      <c r="J59" s="16">
        <f t="shared" si="10"/>
        <v>0</v>
      </c>
      <c r="K59" s="16">
        <f t="shared" si="11"/>
        <v>0</v>
      </c>
      <c r="L59" s="16">
        <f t="shared" si="12"/>
        <v>0</v>
      </c>
      <c r="M59" s="16">
        <f t="shared" si="13"/>
        <v>0</v>
      </c>
    </row>
    <row r="60" spans="1:13" ht="12.75">
      <c r="A60" s="8">
        <v>7</v>
      </c>
      <c r="B60" s="21" t="s">
        <v>237</v>
      </c>
      <c r="C60" s="4" t="s">
        <v>21</v>
      </c>
      <c r="D60" s="22" t="s">
        <v>190</v>
      </c>
      <c r="E60" s="13">
        <v>2007</v>
      </c>
      <c r="F60" s="14">
        <v>0.75</v>
      </c>
      <c r="G60" s="1">
        <v>2009</v>
      </c>
      <c r="I60" s="16">
        <f t="shared" si="9"/>
        <v>0.25</v>
      </c>
      <c r="J60" s="16">
        <f t="shared" si="10"/>
        <v>0</v>
      </c>
      <c r="K60" s="16">
        <f t="shared" si="11"/>
        <v>0</v>
      </c>
      <c r="L60" s="16">
        <f t="shared" si="12"/>
        <v>0</v>
      </c>
      <c r="M60" s="16">
        <f t="shared" si="13"/>
        <v>0</v>
      </c>
    </row>
    <row r="61" spans="1:13" ht="12.75">
      <c r="A61" s="8">
        <v>8</v>
      </c>
      <c r="B61" s="27"/>
      <c r="D61" s="4"/>
      <c r="E61" s="4"/>
      <c r="F61" s="9"/>
      <c r="G61" s="10"/>
      <c r="I61" s="16">
        <f t="shared" si="9"/>
        <v>0</v>
      </c>
      <c r="J61" s="16">
        <f t="shared" si="10"/>
        <v>0</v>
      </c>
      <c r="K61" s="16">
        <f t="shared" si="11"/>
        <v>0</v>
      </c>
      <c r="L61" s="16">
        <f t="shared" si="12"/>
        <v>0</v>
      </c>
      <c r="M61" s="16">
        <f t="shared" si="13"/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9"/>
        <v>0</v>
      </c>
      <c r="J62" s="16">
        <f t="shared" si="10"/>
        <v>0</v>
      </c>
      <c r="K62" s="16">
        <f t="shared" si="11"/>
        <v>0</v>
      </c>
      <c r="L62" s="16">
        <f t="shared" si="12"/>
        <v>0</v>
      </c>
      <c r="M62" s="16">
        <f t="shared" si="13"/>
        <v>0</v>
      </c>
    </row>
    <row r="63" spans="1:13" ht="12.75">
      <c r="A63" s="8">
        <v>10</v>
      </c>
      <c r="D63" s="4"/>
      <c r="E63" s="13"/>
      <c r="F63" s="14"/>
      <c r="G63" s="1"/>
      <c r="I63" s="16">
        <f t="shared" si="9"/>
        <v>0</v>
      </c>
      <c r="J63" s="16">
        <f t="shared" si="10"/>
        <v>0</v>
      </c>
      <c r="K63" s="16">
        <f t="shared" si="11"/>
        <v>0</v>
      </c>
      <c r="L63" s="16">
        <f t="shared" si="12"/>
        <v>0</v>
      </c>
      <c r="M63" s="16">
        <f t="shared" si="13"/>
        <v>0</v>
      </c>
    </row>
    <row r="64" spans="1:13" ht="12.75">
      <c r="A64" s="8">
        <v>11</v>
      </c>
      <c r="B64" s="21"/>
      <c r="D64" s="22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>+CEILING(IF($I$52=E66,F66,IF($I$52&lt;=G66,F66*0.3,0)),0.05)</f>
        <v>0</v>
      </c>
      <c r="J66" s="16">
        <f>+CEILING(IF($J$52&lt;=G66,F66*0.3,0),0.05)</f>
        <v>0</v>
      </c>
      <c r="K66" s="16">
        <f>+CEILING(IF($K$52&lt;=G66,F66*0.3,0),0.05)</f>
        <v>0</v>
      </c>
      <c r="L66" s="16">
        <f>+CEILING(IF($L$52&lt;=G66,F66*0.3,0),0.05)</f>
        <v>0</v>
      </c>
      <c r="M66" s="16">
        <f>CEILING(IF($M$52&lt;=G66,F66*0.3,0),0.05)</f>
        <v>0</v>
      </c>
    </row>
    <row r="67" spans="1:13" ht="12.75">
      <c r="A67" s="8">
        <v>14</v>
      </c>
      <c r="B67" s="21"/>
      <c r="D67" s="4"/>
      <c r="E67" s="13"/>
      <c r="F67" s="14"/>
      <c r="G67" s="1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9:13" ht="7.5" customHeight="1">
      <c r="I69" s="15"/>
      <c r="J69" s="15"/>
      <c r="K69" s="15"/>
      <c r="L69" s="15"/>
      <c r="M69" s="15"/>
    </row>
    <row r="70" spans="9:13" ht="12.75">
      <c r="I70" s="17">
        <f>+SUM(I54:I69)</f>
        <v>5.4</v>
      </c>
      <c r="J70" s="17">
        <f>+SUM(J54:J69)</f>
        <v>1.5000000000000002</v>
      </c>
      <c r="K70" s="17">
        <f>+SUM(K54:K69)</f>
        <v>0.30000000000000004</v>
      </c>
      <c r="L70" s="17">
        <f>+SUM(L54:L69)</f>
        <v>0.30000000000000004</v>
      </c>
      <c r="M70" s="17">
        <f>+SUM(M54:M69)</f>
        <v>0</v>
      </c>
    </row>
    <row r="71" spans="9:13" ht="12.75">
      <c r="I71" s="12"/>
      <c r="J71" s="12"/>
      <c r="K71" s="12"/>
      <c r="L71" s="12"/>
      <c r="M71" s="12"/>
    </row>
    <row r="72" spans="1:13" ht="15.75">
      <c r="A72" s="98" t="s">
        <v>55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9:13" ht="7.5" customHeight="1">
      <c r="I73" s="12"/>
      <c r="J73" s="12"/>
      <c r="K73" s="12"/>
      <c r="L73" s="12"/>
      <c r="M73" s="12"/>
    </row>
    <row r="74" spans="1:13" ht="12.75">
      <c r="A74" s="8"/>
      <c r="B74" s="5" t="s">
        <v>58</v>
      </c>
      <c r="C74" s="6"/>
      <c r="D74" s="6"/>
      <c r="E74" s="6"/>
      <c r="F74" s="6" t="s">
        <v>57</v>
      </c>
      <c r="G74" s="6" t="s">
        <v>56</v>
      </c>
      <c r="I74" s="7">
        <f>+I$3</f>
        <v>2009</v>
      </c>
      <c r="J74" s="7">
        <f>+J$3</f>
        <v>2010</v>
      </c>
      <c r="K74" s="7">
        <f>+K$3</f>
        <v>2011</v>
      </c>
      <c r="L74" s="7">
        <f>+L$3</f>
        <v>2012</v>
      </c>
      <c r="M74" s="7">
        <f>+M$3</f>
        <v>2013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>
        <v>1</v>
      </c>
      <c r="B76" s="96"/>
      <c r="C76" s="96"/>
      <c r="D76" s="96"/>
      <c r="E76" s="96"/>
      <c r="F76" s="14"/>
      <c r="G76" s="1"/>
      <c r="I76" s="29">
        <f>+F76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12.75">
      <c r="A77" s="8">
        <v>2</v>
      </c>
      <c r="B77" s="96"/>
      <c r="C77" s="96"/>
      <c r="D77" s="96"/>
      <c r="E77" s="96"/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/>
      <c r="I79" s="12">
        <f>+SUM(I76:I78)</f>
        <v>0</v>
      </c>
      <c r="J79" s="12">
        <f>+SUM(J76:J78)</f>
        <v>0</v>
      </c>
      <c r="K79" s="12">
        <f>+SUM(K76:K78)</f>
        <v>0</v>
      </c>
      <c r="L79" s="12">
        <f>+SUM(L76:L78)</f>
        <v>0</v>
      </c>
      <c r="M79" s="12">
        <f>+SUM(M76:M78)</f>
        <v>0</v>
      </c>
    </row>
    <row r="80" spans="9:13" ht="12.75">
      <c r="I80" s="11"/>
      <c r="J80" s="11"/>
      <c r="K80" s="11"/>
      <c r="L80" s="11"/>
      <c r="M80" s="11"/>
    </row>
  </sheetData>
  <sheetProtection/>
  <mergeCells count="6">
    <mergeCell ref="B76:E76"/>
    <mergeCell ref="B77:E77"/>
    <mergeCell ref="A1:M1"/>
    <mergeCell ref="A36:M36"/>
    <mergeCell ref="A50:M50"/>
    <mergeCell ref="A72:M7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7" t="s">
        <v>642</v>
      </c>
      <c r="C5" s="4" t="s">
        <v>21</v>
      </c>
      <c r="D5" s="4" t="s">
        <v>22</v>
      </c>
      <c r="E5" s="13" t="s">
        <v>52</v>
      </c>
      <c r="F5" s="14">
        <v>4.15</v>
      </c>
      <c r="G5" s="1">
        <v>2013</v>
      </c>
      <c r="I5" s="16">
        <f aca="true" t="shared" si="0" ref="I5:M14">+IF($G5&gt;=I$3,$F5,0)</f>
        <v>4.15</v>
      </c>
      <c r="J5" s="16">
        <f t="shared" si="0"/>
        <v>4.15</v>
      </c>
      <c r="K5" s="16">
        <f t="shared" si="0"/>
        <v>4.15</v>
      </c>
      <c r="L5" s="16">
        <f t="shared" si="0"/>
        <v>4.15</v>
      </c>
      <c r="M5" s="16">
        <f t="shared" si="0"/>
        <v>4.15</v>
      </c>
    </row>
    <row r="6" spans="1:13" ht="12.75">
      <c r="A6" s="8">
        <v>2</v>
      </c>
      <c r="B6" s="27" t="s">
        <v>621</v>
      </c>
      <c r="C6" s="4" t="s">
        <v>43</v>
      </c>
      <c r="D6" s="4" t="s">
        <v>51</v>
      </c>
      <c r="E6" s="13" t="s">
        <v>52</v>
      </c>
      <c r="F6" s="14">
        <v>4</v>
      </c>
      <c r="G6" s="1">
        <v>2013</v>
      </c>
      <c r="I6" s="16">
        <f t="shared" si="0"/>
        <v>4</v>
      </c>
      <c r="J6" s="16">
        <f t="shared" si="0"/>
        <v>4</v>
      </c>
      <c r="K6" s="16">
        <f t="shared" si="0"/>
        <v>4</v>
      </c>
      <c r="L6" s="16">
        <f t="shared" si="0"/>
        <v>4</v>
      </c>
      <c r="M6" s="16">
        <f t="shared" si="0"/>
        <v>4</v>
      </c>
    </row>
    <row r="7" spans="1:13" ht="12.75">
      <c r="A7" s="8">
        <v>3</v>
      </c>
      <c r="B7" s="27" t="s">
        <v>674</v>
      </c>
      <c r="C7" s="4" t="s">
        <v>43</v>
      </c>
      <c r="D7" s="4" t="s">
        <v>116</v>
      </c>
      <c r="E7" s="13" t="s">
        <v>52</v>
      </c>
      <c r="F7" s="14">
        <v>1</v>
      </c>
      <c r="G7" s="1">
        <v>2013</v>
      </c>
      <c r="I7" s="16">
        <f t="shared" si="0"/>
        <v>1</v>
      </c>
      <c r="J7" s="16">
        <f t="shared" si="0"/>
        <v>1</v>
      </c>
      <c r="K7" s="16">
        <f t="shared" si="0"/>
        <v>1</v>
      </c>
      <c r="L7" s="16">
        <f t="shared" si="0"/>
        <v>1</v>
      </c>
      <c r="M7" s="16">
        <f t="shared" si="0"/>
        <v>1</v>
      </c>
    </row>
    <row r="8" spans="1:13" ht="12.75">
      <c r="A8" s="8">
        <v>4</v>
      </c>
      <c r="B8" s="3" t="s">
        <v>615</v>
      </c>
      <c r="C8" s="4" t="s">
        <v>33</v>
      </c>
      <c r="D8" s="4" t="s">
        <v>388</v>
      </c>
      <c r="E8" s="13" t="s">
        <v>52</v>
      </c>
      <c r="F8" s="18">
        <v>4.2</v>
      </c>
      <c r="G8" s="4">
        <v>2012</v>
      </c>
      <c r="I8" s="16">
        <f t="shared" si="0"/>
        <v>4.2</v>
      </c>
      <c r="J8" s="16">
        <f t="shared" si="0"/>
        <v>4.2</v>
      </c>
      <c r="K8" s="16">
        <f t="shared" si="0"/>
        <v>4.2</v>
      </c>
      <c r="L8" s="16">
        <f t="shared" si="0"/>
        <v>4.2</v>
      </c>
      <c r="M8" s="16">
        <f t="shared" si="0"/>
        <v>0</v>
      </c>
    </row>
    <row r="9" spans="1:13" ht="12.75">
      <c r="A9" s="8">
        <v>5</v>
      </c>
      <c r="B9" s="26" t="s">
        <v>473</v>
      </c>
      <c r="C9" s="4" t="s">
        <v>21</v>
      </c>
      <c r="D9" s="4" t="s">
        <v>51</v>
      </c>
      <c r="E9" s="13" t="s">
        <v>52</v>
      </c>
      <c r="F9" s="14">
        <v>3.7</v>
      </c>
      <c r="G9" s="1">
        <v>2012</v>
      </c>
      <c r="I9" s="16">
        <f t="shared" si="0"/>
        <v>3.7</v>
      </c>
      <c r="J9" s="16">
        <f t="shared" si="0"/>
        <v>3.7</v>
      </c>
      <c r="K9" s="16">
        <f t="shared" si="0"/>
        <v>3.7</v>
      </c>
      <c r="L9" s="16">
        <f t="shared" si="0"/>
        <v>3.7</v>
      </c>
      <c r="M9" s="16">
        <f t="shared" si="0"/>
        <v>0</v>
      </c>
    </row>
    <row r="10" spans="1:13" ht="12.75">
      <c r="A10" s="8">
        <v>6</v>
      </c>
      <c r="B10" s="15" t="s">
        <v>432</v>
      </c>
      <c r="C10" s="4" t="s">
        <v>28</v>
      </c>
      <c r="D10" s="4" t="s">
        <v>36</v>
      </c>
      <c r="E10" s="13" t="s">
        <v>52</v>
      </c>
      <c r="F10" s="16">
        <v>3.5</v>
      </c>
      <c r="G10" s="13">
        <v>2012</v>
      </c>
      <c r="I10" s="16">
        <f t="shared" si="0"/>
        <v>3.5</v>
      </c>
      <c r="J10" s="16">
        <f t="shared" si="0"/>
        <v>3.5</v>
      </c>
      <c r="K10" s="16">
        <f t="shared" si="0"/>
        <v>3.5</v>
      </c>
      <c r="L10" s="16">
        <f t="shared" si="0"/>
        <v>3.5</v>
      </c>
      <c r="M10" s="16">
        <f t="shared" si="0"/>
        <v>0</v>
      </c>
    </row>
    <row r="11" spans="1:13" ht="12.75">
      <c r="A11" s="8">
        <v>7</v>
      </c>
      <c r="B11" s="26" t="s">
        <v>257</v>
      </c>
      <c r="C11" s="4" t="s">
        <v>19</v>
      </c>
      <c r="D11" s="4" t="s">
        <v>51</v>
      </c>
      <c r="E11" s="13" t="s">
        <v>52</v>
      </c>
      <c r="F11" s="14">
        <v>0.9</v>
      </c>
      <c r="G11" s="1">
        <v>2012</v>
      </c>
      <c r="I11" s="16">
        <f t="shared" si="0"/>
        <v>0.9</v>
      </c>
      <c r="J11" s="16">
        <f t="shared" si="0"/>
        <v>0.9</v>
      </c>
      <c r="K11" s="16">
        <f t="shared" si="0"/>
        <v>0.9</v>
      </c>
      <c r="L11" s="16">
        <f t="shared" si="0"/>
        <v>0.9</v>
      </c>
      <c r="M11" s="16">
        <f t="shared" si="0"/>
        <v>0</v>
      </c>
    </row>
    <row r="12" spans="1:13" ht="12.75">
      <c r="A12" s="8">
        <v>8</v>
      </c>
      <c r="B12" s="26" t="s">
        <v>393</v>
      </c>
      <c r="C12" s="4" t="s">
        <v>17</v>
      </c>
      <c r="D12" s="4" t="s">
        <v>25</v>
      </c>
      <c r="E12" s="13" t="s">
        <v>52</v>
      </c>
      <c r="F12" s="14">
        <v>8.9</v>
      </c>
      <c r="G12" s="1">
        <v>2010</v>
      </c>
      <c r="I12" s="16">
        <f t="shared" si="0"/>
        <v>8.9</v>
      </c>
      <c r="J12" s="16">
        <f t="shared" si="0"/>
        <v>8.9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623</v>
      </c>
      <c r="C13" s="4" t="s">
        <v>40</v>
      </c>
      <c r="D13" s="4" t="s">
        <v>18</v>
      </c>
      <c r="E13" s="13" t="s">
        <v>52</v>
      </c>
      <c r="F13" s="14">
        <v>6.5</v>
      </c>
      <c r="G13" s="1">
        <v>2010</v>
      </c>
      <c r="I13" s="16">
        <f t="shared" si="0"/>
        <v>6.5</v>
      </c>
      <c r="J13" s="16">
        <f t="shared" si="0"/>
        <v>6.5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622</v>
      </c>
      <c r="C14" s="4" t="s">
        <v>40</v>
      </c>
      <c r="D14" s="4" t="s">
        <v>60</v>
      </c>
      <c r="E14" s="13" t="s">
        <v>52</v>
      </c>
      <c r="F14" s="14">
        <v>4.4</v>
      </c>
      <c r="G14" s="1">
        <v>2010</v>
      </c>
      <c r="I14" s="16">
        <f t="shared" si="0"/>
        <v>4.4</v>
      </c>
      <c r="J14" s="16">
        <f t="shared" si="0"/>
        <v>4.4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200</v>
      </c>
      <c r="C15" s="4" t="s">
        <v>19</v>
      </c>
      <c r="D15" s="4" t="s">
        <v>18</v>
      </c>
      <c r="E15" s="13" t="s">
        <v>52</v>
      </c>
      <c r="F15" s="14">
        <v>2.95</v>
      </c>
      <c r="G15" s="1">
        <v>2010</v>
      </c>
      <c r="I15" s="16">
        <f aca="true" t="shared" si="1" ref="I15:M24">+IF($G15&gt;=I$3,$F15,0)</f>
        <v>2.95</v>
      </c>
      <c r="J15" s="16">
        <f t="shared" si="1"/>
        <v>2.95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248</v>
      </c>
      <c r="C16" s="4" t="s">
        <v>19</v>
      </c>
      <c r="D16" s="4" t="s">
        <v>41</v>
      </c>
      <c r="E16" s="13" t="s">
        <v>52</v>
      </c>
      <c r="F16" s="14">
        <v>1.7</v>
      </c>
      <c r="G16" s="1">
        <v>2010</v>
      </c>
      <c r="I16" s="16">
        <f t="shared" si="1"/>
        <v>1.7</v>
      </c>
      <c r="J16" s="16">
        <f t="shared" si="1"/>
        <v>1.7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217</v>
      </c>
      <c r="C17" s="4" t="s">
        <v>19</v>
      </c>
      <c r="D17" s="4" t="s">
        <v>47</v>
      </c>
      <c r="E17" s="13" t="s">
        <v>52</v>
      </c>
      <c r="F17" s="9">
        <v>1.5</v>
      </c>
      <c r="G17" s="10">
        <v>2010</v>
      </c>
      <c r="I17" s="16">
        <f t="shared" si="1"/>
        <v>1.5</v>
      </c>
      <c r="J17" s="16">
        <f t="shared" si="1"/>
        <v>1.5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394</v>
      </c>
      <c r="C18" s="4" t="s">
        <v>33</v>
      </c>
      <c r="D18" s="4" t="s">
        <v>22</v>
      </c>
      <c r="E18" s="13" t="s">
        <v>52</v>
      </c>
      <c r="F18" s="14">
        <v>13.8</v>
      </c>
      <c r="G18" s="1">
        <v>2009</v>
      </c>
      <c r="I18" s="16">
        <f t="shared" si="1"/>
        <v>13.8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392</v>
      </c>
      <c r="C19" s="4" t="s">
        <v>40</v>
      </c>
      <c r="D19" s="4" t="s">
        <v>30</v>
      </c>
      <c r="E19" s="13" t="s">
        <v>52</v>
      </c>
      <c r="F19" s="14">
        <v>10.75</v>
      </c>
      <c r="G19" s="1">
        <v>2009</v>
      </c>
      <c r="I19" s="16">
        <f t="shared" si="1"/>
        <v>10.75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7" t="s">
        <v>620</v>
      </c>
      <c r="C20" s="4" t="s">
        <v>28</v>
      </c>
      <c r="D20" s="4" t="s">
        <v>29</v>
      </c>
      <c r="E20" s="13" t="s">
        <v>52</v>
      </c>
      <c r="F20" s="14">
        <v>6.55</v>
      </c>
      <c r="G20" s="1">
        <v>2009</v>
      </c>
      <c r="I20" s="16">
        <f t="shared" si="1"/>
        <v>6.55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163</v>
      </c>
      <c r="C21" s="4" t="s">
        <v>40</v>
      </c>
      <c r="D21" s="4" t="s">
        <v>25</v>
      </c>
      <c r="E21" s="13" t="s">
        <v>52</v>
      </c>
      <c r="F21" s="14">
        <v>5.25</v>
      </c>
      <c r="G21" s="1">
        <v>2009</v>
      </c>
      <c r="I21" s="16">
        <f t="shared" si="1"/>
        <v>5.25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6" t="s">
        <v>472</v>
      </c>
      <c r="C22" s="4" t="s">
        <v>21</v>
      </c>
      <c r="D22" s="4" t="s">
        <v>41</v>
      </c>
      <c r="E22" s="13" t="s">
        <v>52</v>
      </c>
      <c r="F22" s="14">
        <v>3.55</v>
      </c>
      <c r="G22" s="1">
        <v>2009</v>
      </c>
      <c r="I22" s="16">
        <f t="shared" si="1"/>
        <v>3.55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164</v>
      </c>
      <c r="C23" s="4" t="s">
        <v>20</v>
      </c>
      <c r="D23" s="4" t="s">
        <v>41</v>
      </c>
      <c r="E23" s="13" t="s">
        <v>52</v>
      </c>
      <c r="F23" s="14">
        <v>2.8</v>
      </c>
      <c r="G23" s="1">
        <v>2009</v>
      </c>
      <c r="I23" s="16">
        <f t="shared" si="1"/>
        <v>2.8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144</v>
      </c>
      <c r="C24" s="13" t="s">
        <v>19</v>
      </c>
      <c r="D24" s="13" t="s">
        <v>38</v>
      </c>
      <c r="E24" s="13" t="s">
        <v>52</v>
      </c>
      <c r="F24" s="14">
        <v>2.65</v>
      </c>
      <c r="G24" s="1">
        <v>2009</v>
      </c>
      <c r="I24" s="16">
        <f t="shared" si="1"/>
        <v>2.65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146</v>
      </c>
      <c r="C25" s="4" t="s">
        <v>21</v>
      </c>
      <c r="D25" s="4" t="s">
        <v>51</v>
      </c>
      <c r="E25" s="13" t="s">
        <v>52</v>
      </c>
      <c r="F25" s="18">
        <v>1.65</v>
      </c>
      <c r="G25" s="4">
        <v>2009</v>
      </c>
      <c r="I25" s="16">
        <f aca="true" t="shared" si="2" ref="I25:M32">+IF($G25&gt;=I$3,$F25,0)</f>
        <v>1.65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162</v>
      </c>
      <c r="C26" s="4" t="s">
        <v>21</v>
      </c>
      <c r="D26" s="4" t="s">
        <v>48</v>
      </c>
      <c r="E26" s="13" t="s">
        <v>52</v>
      </c>
      <c r="F26" s="14">
        <v>1.15</v>
      </c>
      <c r="G26" s="1">
        <v>2009</v>
      </c>
      <c r="I26" s="16">
        <f t="shared" si="2"/>
        <v>1.15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304</v>
      </c>
      <c r="C27" s="4" t="s">
        <v>19</v>
      </c>
      <c r="D27" s="4" t="s">
        <v>36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816</v>
      </c>
      <c r="C28" s="4" t="s">
        <v>19</v>
      </c>
      <c r="D28" s="4" t="s">
        <v>36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838</v>
      </c>
      <c r="C29" s="4" t="s">
        <v>40</v>
      </c>
      <c r="D29" s="4" t="s">
        <v>49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187</v>
      </c>
      <c r="C30" s="4" t="s">
        <v>19</v>
      </c>
      <c r="D30" s="4" t="s">
        <v>35</v>
      </c>
      <c r="E30" s="13" t="s">
        <v>52</v>
      </c>
      <c r="F30" s="14">
        <v>0.65</v>
      </c>
      <c r="G30" s="1">
        <v>2009</v>
      </c>
      <c r="I30" s="16">
        <f t="shared" si="2"/>
        <v>0.65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2"/>
      <c r="I34" s="17">
        <f>+SUM(I5:I32)</f>
        <v>99.20000000000002</v>
      </c>
      <c r="J34" s="17">
        <f>+SUM(J5:J32)</f>
        <v>47.400000000000006</v>
      </c>
      <c r="K34" s="17">
        <f>+SUM(K5:K32)</f>
        <v>21.45</v>
      </c>
      <c r="L34" s="17">
        <f>+SUM(L5:L32)</f>
        <v>21.45</v>
      </c>
      <c r="M34" s="17">
        <f>+SUM(M5:M32)</f>
        <v>9.15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713</v>
      </c>
      <c r="C40" s="4" t="s">
        <v>19</v>
      </c>
      <c r="D40" s="4" t="s">
        <v>36</v>
      </c>
      <c r="E40" s="4" t="s">
        <v>84</v>
      </c>
      <c r="F40" s="18">
        <v>7.5</v>
      </c>
      <c r="G40" s="4">
        <v>2013</v>
      </c>
      <c r="I40" s="16">
        <f aca="true" t="shared" si="3" ref="I40:I46">+CEILING(IF($I$38&lt;=G40,F40*0.3,0),0.05)</f>
        <v>2.25</v>
      </c>
      <c r="J40" s="16">
        <f aca="true" t="shared" si="4" ref="J40:J46">+CEILING(IF($J$38&lt;=G40,F40*0.3,0),0.05)</f>
        <v>2.25</v>
      </c>
      <c r="K40" s="16">
        <f aca="true" t="shared" si="5" ref="K40:K46">+CEILING(IF($K$38&lt;=G40,F40*0.3,0),0.05)</f>
        <v>2.25</v>
      </c>
      <c r="L40" s="16">
        <f aca="true" t="shared" si="6" ref="L40:L46">+CEILING(IF($L$38&lt;=G40,F40*0.3,0),0.05)</f>
        <v>2.25</v>
      </c>
      <c r="M40" s="16">
        <f aca="true" t="shared" si="7" ref="M40:M46">+CEILING(IF($M$38&lt;=G40,F40*0.3,0),0.05)</f>
        <v>2.25</v>
      </c>
    </row>
    <row r="41" spans="1:13" ht="12.75">
      <c r="A41" s="8">
        <v>2</v>
      </c>
      <c r="B41" s="3" t="s">
        <v>681</v>
      </c>
      <c r="C41" s="4" t="s">
        <v>21</v>
      </c>
      <c r="D41" s="4" t="s">
        <v>26</v>
      </c>
      <c r="E41" s="4" t="s">
        <v>84</v>
      </c>
      <c r="F41" s="30">
        <v>1.75</v>
      </c>
      <c r="G41" s="4">
        <v>2013</v>
      </c>
      <c r="I41" s="16">
        <f t="shared" si="3"/>
        <v>0.55</v>
      </c>
      <c r="J41" s="16">
        <f t="shared" si="4"/>
        <v>0.55</v>
      </c>
      <c r="K41" s="16">
        <f t="shared" si="5"/>
        <v>0.55</v>
      </c>
      <c r="L41" s="16">
        <f t="shared" si="6"/>
        <v>0.55</v>
      </c>
      <c r="M41" s="16">
        <f t="shared" si="7"/>
        <v>0.55</v>
      </c>
    </row>
    <row r="42" spans="1:13" ht="12.75">
      <c r="A42" s="8">
        <v>3</v>
      </c>
      <c r="B42" s="26" t="s">
        <v>474</v>
      </c>
      <c r="C42" s="4" t="s">
        <v>28</v>
      </c>
      <c r="D42" s="4" t="s">
        <v>191</v>
      </c>
      <c r="E42" s="13" t="s">
        <v>84</v>
      </c>
      <c r="F42" s="14">
        <v>1.55</v>
      </c>
      <c r="G42" s="1">
        <v>2012</v>
      </c>
      <c r="I42" s="16">
        <f t="shared" si="3"/>
        <v>0.5</v>
      </c>
      <c r="J42" s="16">
        <f t="shared" si="4"/>
        <v>0.5</v>
      </c>
      <c r="K42" s="16">
        <f t="shared" si="5"/>
        <v>0.5</v>
      </c>
      <c r="L42" s="16">
        <f t="shared" si="6"/>
        <v>0.5</v>
      </c>
      <c r="M42" s="16">
        <f t="shared" si="7"/>
        <v>0</v>
      </c>
    </row>
    <row r="43" spans="1:13" ht="12.75">
      <c r="A43" s="8">
        <v>4</v>
      </c>
      <c r="B43" s="15" t="s">
        <v>325</v>
      </c>
      <c r="C43" s="4" t="s">
        <v>19</v>
      </c>
      <c r="D43" s="4" t="s">
        <v>48</v>
      </c>
      <c r="E43" s="13" t="s">
        <v>84</v>
      </c>
      <c r="F43" s="16">
        <v>8.35</v>
      </c>
      <c r="G43" s="13">
        <v>2011</v>
      </c>
      <c r="I43" s="16">
        <f t="shared" si="3"/>
        <v>2.5500000000000003</v>
      </c>
      <c r="J43" s="16">
        <f t="shared" si="4"/>
        <v>2.5500000000000003</v>
      </c>
      <c r="K43" s="16">
        <f t="shared" si="5"/>
        <v>2.5500000000000003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15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C45" s="13"/>
      <c r="D45" s="13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 s="21" t="s">
        <v>562</v>
      </c>
      <c r="C46" s="22" t="s">
        <v>117</v>
      </c>
      <c r="D46" s="22" t="s">
        <v>117</v>
      </c>
      <c r="E46" s="22" t="s">
        <v>117</v>
      </c>
      <c r="F46" s="14">
        <f>3+3+0.65</f>
        <v>6.65</v>
      </c>
      <c r="G46" s="1">
        <v>2009</v>
      </c>
      <c r="I46" s="16">
        <f t="shared" si="3"/>
        <v>2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7.85</v>
      </c>
      <c r="J48" s="12">
        <f>+SUM(J40:J47)</f>
        <v>5.85</v>
      </c>
      <c r="K48" s="12">
        <f>+SUM(K40:K47)</f>
        <v>5.85</v>
      </c>
      <c r="L48" s="12">
        <f>+SUM(L40:L47)</f>
        <v>3.3</v>
      </c>
      <c r="M48" s="12">
        <f>+SUM(M40:M47)</f>
        <v>2.8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6" t="s">
        <v>411</v>
      </c>
      <c r="C54" s="4" t="s">
        <v>21</v>
      </c>
      <c r="D54" s="4" t="s">
        <v>39</v>
      </c>
      <c r="E54" s="13">
        <v>2008</v>
      </c>
      <c r="F54" s="14">
        <v>8.75</v>
      </c>
      <c r="G54" s="1">
        <v>2010</v>
      </c>
      <c r="I54" s="16">
        <f aca="true" t="shared" si="8" ref="I54:I71">+CEILING(IF($I$52=E54,F54,IF($I$52&lt;=G54,F54*0.3,0)),0.05)</f>
        <v>2.6500000000000004</v>
      </c>
      <c r="J54" s="16">
        <f aca="true" t="shared" si="9" ref="J54:J71">+CEILING(IF($J$52&lt;=G54,F54*0.3,0),0.05)</f>
        <v>2.6500000000000004</v>
      </c>
      <c r="K54" s="16">
        <f aca="true" t="shared" si="10" ref="K54:K71">+CEILING(IF($K$52&lt;=G54,F54*0.3,0),0.05)</f>
        <v>0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1" t="s">
        <v>247</v>
      </c>
      <c r="C55" s="4" t="s">
        <v>19</v>
      </c>
      <c r="D55" s="4" t="s">
        <v>47</v>
      </c>
      <c r="E55" s="13">
        <v>2006</v>
      </c>
      <c r="F55" s="14">
        <v>0.75</v>
      </c>
      <c r="G55" s="1">
        <v>2010</v>
      </c>
      <c r="I55" s="16">
        <f t="shared" si="8"/>
        <v>0.25</v>
      </c>
      <c r="J55" s="16">
        <f t="shared" si="9"/>
        <v>0.25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347</v>
      </c>
      <c r="C56" s="4" t="s">
        <v>19</v>
      </c>
      <c r="D56" s="4" t="s">
        <v>25</v>
      </c>
      <c r="E56" s="13">
        <v>2008</v>
      </c>
      <c r="F56" s="14">
        <v>4.25</v>
      </c>
      <c r="G56" s="1">
        <v>2009</v>
      </c>
      <c r="I56" s="16">
        <f t="shared" si="8"/>
        <v>1.3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108</v>
      </c>
      <c r="C57" s="4" t="s">
        <v>21</v>
      </c>
      <c r="D57" s="4" t="s">
        <v>116</v>
      </c>
      <c r="E57" s="13">
        <v>2008</v>
      </c>
      <c r="F57" s="14">
        <v>2.05</v>
      </c>
      <c r="G57" s="1">
        <v>2009</v>
      </c>
      <c r="I57" s="16">
        <f t="shared" si="8"/>
        <v>0.65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7" t="s">
        <v>225</v>
      </c>
      <c r="C58" s="4" t="s">
        <v>21</v>
      </c>
      <c r="D58" s="4" t="s">
        <v>51</v>
      </c>
      <c r="E58" s="13">
        <v>2008</v>
      </c>
      <c r="F58" s="14">
        <v>1.35</v>
      </c>
      <c r="G58" s="1">
        <v>2009</v>
      </c>
      <c r="I58" s="16">
        <f t="shared" si="8"/>
        <v>0.45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171</v>
      </c>
      <c r="C59" s="4" t="s">
        <v>17</v>
      </c>
      <c r="D59" s="4" t="s">
        <v>32</v>
      </c>
      <c r="E59" s="13">
        <v>2006</v>
      </c>
      <c r="F59" s="14">
        <v>0.65</v>
      </c>
      <c r="G59" s="2">
        <v>2009</v>
      </c>
      <c r="I59" s="16">
        <f t="shared" si="8"/>
        <v>0.2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2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D64" s="4"/>
      <c r="E64" s="4"/>
      <c r="F64" s="9"/>
      <c r="G64" s="10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aca="true" t="shared" si="13" ref="I65:I70">+CEILING(IF($I$52=E65,F65,IF($I$52&lt;=G65,F65*0.3,0)),0.05)</f>
        <v>0</v>
      </c>
      <c r="J65" s="16">
        <f aca="true" t="shared" si="14" ref="J65:J70">+CEILING(IF($J$52&lt;=G65,F65*0.3,0),0.05)</f>
        <v>0</v>
      </c>
      <c r="K65" s="16">
        <f aca="true" t="shared" si="15" ref="K65:K70">+CEILING(IF($K$52&lt;=G65,F65*0.3,0),0.05)</f>
        <v>0</v>
      </c>
      <c r="L65" s="16">
        <f aca="true" t="shared" si="16" ref="L65:L70">+CEILING(IF($L$52&lt;=G65,F65*0.3,0),0.05)</f>
        <v>0</v>
      </c>
      <c r="M65" s="16">
        <f aca="true" t="shared" si="17" ref="M65:M70"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15"/>
      <c r="D67" s="4"/>
      <c r="E67" s="13"/>
      <c r="F67" s="16"/>
      <c r="G67" s="13"/>
      <c r="I67" s="16">
        <f t="shared" si="13"/>
        <v>0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B68" s="15"/>
      <c r="D68" s="4"/>
      <c r="E68" s="13"/>
      <c r="F68" s="14"/>
      <c r="G68" s="1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B69" s="21"/>
      <c r="D69" s="4"/>
      <c r="E69" s="13"/>
      <c r="F69" s="14"/>
      <c r="G69" s="2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B70" s="15"/>
      <c r="D70" s="4"/>
      <c r="E70" s="13"/>
      <c r="F70" s="14"/>
      <c r="G70" s="1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B71" s="15"/>
      <c r="D71" s="4"/>
      <c r="E71" s="13"/>
      <c r="F71" s="14"/>
      <c r="G71" s="1"/>
      <c r="I71" s="16">
        <f t="shared" si="8"/>
        <v>0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5.500000000000001</v>
      </c>
      <c r="J73" s="17">
        <f>+SUM(J54:J72)</f>
        <v>2.9000000000000004</v>
      </c>
      <c r="K73" s="17">
        <f>+SUM(K54:K72)</f>
        <v>0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98" t="s">
        <v>55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58</v>
      </c>
      <c r="C77" s="6"/>
      <c r="D77" s="6"/>
      <c r="E77" s="6"/>
      <c r="F77" s="6" t="s">
        <v>57</v>
      </c>
      <c r="G77" s="6" t="s">
        <v>56</v>
      </c>
      <c r="I77" s="7">
        <f>+I$3</f>
        <v>2009</v>
      </c>
      <c r="J77" s="7">
        <f>+J$3</f>
        <v>2010</v>
      </c>
      <c r="K77" s="7">
        <f>+K$3</f>
        <v>2011</v>
      </c>
      <c r="L77" s="7">
        <f>+L$3</f>
        <v>2012</v>
      </c>
      <c r="M77" s="7">
        <f>+M$3</f>
        <v>2013</v>
      </c>
    </row>
    <row r="78" spans="1:13" ht="7.5" customHeight="1">
      <c r="A78" s="8"/>
      <c r="I78" s="20"/>
      <c r="J78" s="20"/>
      <c r="K78" s="20"/>
      <c r="L78" s="20"/>
      <c r="M78" s="20"/>
    </row>
    <row r="79" spans="1:13" ht="12.75">
      <c r="A79" s="8">
        <v>1</v>
      </c>
      <c r="B79" s="96"/>
      <c r="C79" s="96"/>
      <c r="D79" s="96"/>
      <c r="E79" s="96"/>
      <c r="F79" s="14"/>
      <c r="G79" s="1"/>
      <c r="I79" s="29">
        <f>F79</f>
        <v>0</v>
      </c>
      <c r="J79" s="29"/>
      <c r="K79" s="29"/>
      <c r="L79" s="29"/>
      <c r="M79" s="29"/>
    </row>
    <row r="80" spans="1:13" ht="12.75">
      <c r="A80" s="8">
        <v>2</v>
      </c>
      <c r="B80" s="96"/>
      <c r="C80" s="96"/>
      <c r="D80" s="96"/>
      <c r="E80" s="96"/>
      <c r="F80" s="14"/>
      <c r="G80" s="1"/>
      <c r="I80" s="29">
        <f>F80</f>
        <v>0</v>
      </c>
      <c r="J80" s="29"/>
      <c r="K80" s="29"/>
      <c r="L80" s="29"/>
      <c r="M80" s="29"/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6" t="s">
        <v>573</v>
      </c>
      <c r="C5" s="4" t="s">
        <v>28</v>
      </c>
      <c r="D5" s="4" t="s">
        <v>45</v>
      </c>
      <c r="E5" s="13" t="s">
        <v>52</v>
      </c>
      <c r="F5" s="14">
        <v>5.15</v>
      </c>
      <c r="G5" s="1">
        <v>2013</v>
      </c>
      <c r="I5" s="16">
        <f aca="true" t="shared" si="0" ref="I5:M14">+IF($G5&gt;=I$3,$F5,0)</f>
        <v>5.15</v>
      </c>
      <c r="J5" s="16">
        <f t="shared" si="0"/>
        <v>5.15</v>
      </c>
      <c r="K5" s="16">
        <f t="shared" si="0"/>
        <v>5.15</v>
      </c>
      <c r="L5" s="16">
        <f t="shared" si="0"/>
        <v>5.15</v>
      </c>
      <c r="M5" s="16">
        <f t="shared" si="0"/>
        <v>5.15</v>
      </c>
    </row>
    <row r="6" spans="1:13" ht="12.75">
      <c r="A6" s="8">
        <v>2</v>
      </c>
      <c r="B6" s="26" t="s">
        <v>445</v>
      </c>
      <c r="C6" s="4" t="s">
        <v>40</v>
      </c>
      <c r="D6" s="4" t="s">
        <v>34</v>
      </c>
      <c r="E6" s="13" t="s">
        <v>52</v>
      </c>
      <c r="F6" s="14">
        <v>1</v>
      </c>
      <c r="G6" s="1">
        <v>2012</v>
      </c>
      <c r="I6" s="16">
        <f t="shared" si="0"/>
        <v>1</v>
      </c>
      <c r="J6" s="16">
        <f t="shared" si="0"/>
        <v>1</v>
      </c>
      <c r="K6" s="16">
        <f t="shared" si="0"/>
        <v>1</v>
      </c>
      <c r="L6" s="16">
        <f t="shared" si="0"/>
        <v>1</v>
      </c>
      <c r="M6" s="16">
        <f t="shared" si="0"/>
        <v>0</v>
      </c>
    </row>
    <row r="7" spans="1:13" ht="12.75">
      <c r="A7" s="8">
        <v>3</v>
      </c>
      <c r="B7" s="26" t="s">
        <v>585</v>
      </c>
      <c r="C7" s="4" t="s">
        <v>17</v>
      </c>
      <c r="D7" s="4" t="s">
        <v>31</v>
      </c>
      <c r="E7" s="13" t="s">
        <v>52</v>
      </c>
      <c r="F7" s="14">
        <v>10.15</v>
      </c>
      <c r="G7" s="1">
        <v>2011</v>
      </c>
      <c r="I7" s="16">
        <f t="shared" si="0"/>
        <v>10.15</v>
      </c>
      <c r="J7" s="16">
        <f t="shared" si="0"/>
        <v>10.15</v>
      </c>
      <c r="K7" s="16">
        <f t="shared" si="0"/>
        <v>10.15</v>
      </c>
      <c r="L7" s="16">
        <f t="shared" si="0"/>
        <v>0</v>
      </c>
      <c r="M7" s="16">
        <f t="shared" si="0"/>
        <v>0</v>
      </c>
    </row>
    <row r="8" spans="1:13" ht="12.75">
      <c r="A8" s="8">
        <v>4</v>
      </c>
      <c r="B8" s="26" t="s">
        <v>618</v>
      </c>
      <c r="C8" s="4" t="s">
        <v>19</v>
      </c>
      <c r="D8" s="4" t="s">
        <v>18</v>
      </c>
      <c r="E8" s="13" t="s">
        <v>52</v>
      </c>
      <c r="F8" s="14">
        <v>8.5</v>
      </c>
      <c r="G8" s="1">
        <v>2011</v>
      </c>
      <c r="I8" s="16">
        <f t="shared" si="0"/>
        <v>8.5</v>
      </c>
      <c r="J8" s="16">
        <f t="shared" si="0"/>
        <v>8.5</v>
      </c>
      <c r="K8" s="16">
        <f t="shared" si="0"/>
        <v>8.5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6" t="s">
        <v>265</v>
      </c>
      <c r="C9" s="4" t="s">
        <v>19</v>
      </c>
      <c r="D9" s="4" t="s">
        <v>41</v>
      </c>
      <c r="E9" s="13" t="s">
        <v>52</v>
      </c>
      <c r="F9" s="14">
        <v>8.35</v>
      </c>
      <c r="G9" s="1">
        <v>2011</v>
      </c>
      <c r="I9" s="16">
        <f t="shared" si="0"/>
        <v>8.35</v>
      </c>
      <c r="J9" s="16">
        <f t="shared" si="0"/>
        <v>8.35</v>
      </c>
      <c r="K9" s="16">
        <f t="shared" si="0"/>
        <v>8.35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6" t="s">
        <v>410</v>
      </c>
      <c r="C10" s="4" t="s">
        <v>40</v>
      </c>
      <c r="D10" s="4" t="s">
        <v>41</v>
      </c>
      <c r="E10" s="13" t="s">
        <v>52</v>
      </c>
      <c r="F10" s="14">
        <v>7.7</v>
      </c>
      <c r="G10" s="1">
        <v>2011</v>
      </c>
      <c r="I10" s="16">
        <f t="shared" si="0"/>
        <v>7.7</v>
      </c>
      <c r="J10" s="16">
        <f t="shared" si="0"/>
        <v>7.7</v>
      </c>
      <c r="K10" s="16">
        <f t="shared" si="0"/>
        <v>7.7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6" t="s">
        <v>98</v>
      </c>
      <c r="C11" s="4" t="s">
        <v>19</v>
      </c>
      <c r="D11" s="4" t="s">
        <v>34</v>
      </c>
      <c r="E11" s="13" t="s">
        <v>52</v>
      </c>
      <c r="F11" s="14">
        <v>1.85</v>
      </c>
      <c r="G11" s="1">
        <v>2011</v>
      </c>
      <c r="I11" s="16">
        <f t="shared" si="0"/>
        <v>1.85</v>
      </c>
      <c r="J11" s="16">
        <f t="shared" si="0"/>
        <v>1.85</v>
      </c>
      <c r="K11" s="16">
        <f t="shared" si="0"/>
        <v>1.85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6" t="s">
        <v>351</v>
      </c>
      <c r="C12" s="4" t="s">
        <v>19</v>
      </c>
      <c r="D12" s="4" t="s">
        <v>23</v>
      </c>
      <c r="E12" s="13" t="s">
        <v>52</v>
      </c>
      <c r="F12" s="14">
        <v>0.8</v>
      </c>
      <c r="G12" s="1">
        <v>2011</v>
      </c>
      <c r="I12" s="16">
        <f t="shared" si="0"/>
        <v>0.8</v>
      </c>
      <c r="J12" s="16">
        <f t="shared" si="0"/>
        <v>0.8</v>
      </c>
      <c r="K12" s="16">
        <f t="shared" si="0"/>
        <v>0.8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6" t="s">
        <v>582</v>
      </c>
      <c r="C13" s="4" t="s">
        <v>21</v>
      </c>
      <c r="D13" s="4" t="s">
        <v>30</v>
      </c>
      <c r="E13" s="13" t="s">
        <v>52</v>
      </c>
      <c r="F13" s="14">
        <v>7.15</v>
      </c>
      <c r="G13" s="1">
        <v>2010</v>
      </c>
      <c r="I13" s="16">
        <f t="shared" si="0"/>
        <v>7.15</v>
      </c>
      <c r="J13" s="16">
        <f t="shared" si="0"/>
        <v>7.15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229</v>
      </c>
      <c r="C14" s="4" t="s">
        <v>43</v>
      </c>
      <c r="D14" s="4" t="s">
        <v>23</v>
      </c>
      <c r="E14" s="13" t="s">
        <v>52</v>
      </c>
      <c r="F14" s="14">
        <v>5.9</v>
      </c>
      <c r="G14" s="1">
        <v>2010</v>
      </c>
      <c r="I14" s="16">
        <f t="shared" si="0"/>
        <v>5.9</v>
      </c>
      <c r="J14" s="16">
        <f t="shared" si="0"/>
        <v>5.9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6" t="s">
        <v>419</v>
      </c>
      <c r="C15" s="4" t="s">
        <v>19</v>
      </c>
      <c r="D15" s="4" t="s">
        <v>31</v>
      </c>
      <c r="E15" s="13" t="s">
        <v>52</v>
      </c>
      <c r="F15" s="14">
        <v>5.75</v>
      </c>
      <c r="G15" s="1">
        <v>2010</v>
      </c>
      <c r="I15" s="16">
        <f aca="true" t="shared" si="1" ref="I15:M24">+IF($G15&gt;=I$3,$F15,0)</f>
        <v>5.75</v>
      </c>
      <c r="J15" s="16">
        <f t="shared" si="1"/>
        <v>5.75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15" t="s">
        <v>230</v>
      </c>
      <c r="C16" s="4" t="s">
        <v>28</v>
      </c>
      <c r="D16" s="4" t="s">
        <v>39</v>
      </c>
      <c r="E16" s="13" t="s">
        <v>52</v>
      </c>
      <c r="F16" s="16">
        <v>4.9</v>
      </c>
      <c r="G16" s="13">
        <v>2010</v>
      </c>
      <c r="I16" s="16">
        <f t="shared" si="1"/>
        <v>4.9</v>
      </c>
      <c r="J16" s="16">
        <f t="shared" si="1"/>
        <v>4.9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194</v>
      </c>
      <c r="C17" s="4" t="s">
        <v>21</v>
      </c>
      <c r="D17" s="4" t="s">
        <v>48</v>
      </c>
      <c r="E17" s="13" t="s">
        <v>52</v>
      </c>
      <c r="F17" s="14">
        <v>3.15</v>
      </c>
      <c r="G17" s="1">
        <v>2010</v>
      </c>
      <c r="I17" s="16">
        <f t="shared" si="1"/>
        <v>3.15</v>
      </c>
      <c r="J17" s="16">
        <f t="shared" si="1"/>
        <v>3.15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6" t="s">
        <v>598</v>
      </c>
      <c r="C18" s="4" t="s">
        <v>33</v>
      </c>
      <c r="D18" s="4" t="s">
        <v>23</v>
      </c>
      <c r="E18" s="13" t="s">
        <v>52</v>
      </c>
      <c r="F18" s="14">
        <v>3.15</v>
      </c>
      <c r="G18" s="1">
        <v>2010</v>
      </c>
      <c r="I18" s="16">
        <f t="shared" si="1"/>
        <v>3.15</v>
      </c>
      <c r="J18" s="16">
        <f t="shared" si="1"/>
        <v>3.15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228</v>
      </c>
      <c r="C19" s="4" t="s">
        <v>40</v>
      </c>
      <c r="D19" s="4" t="s">
        <v>29</v>
      </c>
      <c r="E19" s="13" t="s">
        <v>52</v>
      </c>
      <c r="F19" s="14">
        <v>0.75</v>
      </c>
      <c r="G19" s="1">
        <v>2010</v>
      </c>
      <c r="I19" s="16">
        <f t="shared" si="1"/>
        <v>0.75</v>
      </c>
      <c r="J19" s="16">
        <f t="shared" si="1"/>
        <v>0.75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584</v>
      </c>
      <c r="C20" s="4" t="s">
        <v>20</v>
      </c>
      <c r="D20" s="4" t="s">
        <v>37</v>
      </c>
      <c r="E20" s="13" t="s">
        <v>52</v>
      </c>
      <c r="F20" s="14">
        <v>7.05</v>
      </c>
      <c r="G20" s="1">
        <v>2009</v>
      </c>
      <c r="I20" s="16">
        <f t="shared" si="1"/>
        <v>7.05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6" t="s">
        <v>619</v>
      </c>
      <c r="C21" s="4" t="s">
        <v>19</v>
      </c>
      <c r="D21" s="4" t="s">
        <v>35</v>
      </c>
      <c r="E21" s="13" t="s">
        <v>52</v>
      </c>
      <c r="F21" s="14">
        <v>4.5</v>
      </c>
      <c r="G21" s="1">
        <v>2009</v>
      </c>
      <c r="I21" s="16">
        <f t="shared" si="1"/>
        <v>4.5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15" t="s">
        <v>155</v>
      </c>
      <c r="C22" s="4" t="s">
        <v>40</v>
      </c>
      <c r="D22" s="4" t="s">
        <v>42</v>
      </c>
      <c r="E22" s="13" t="s">
        <v>52</v>
      </c>
      <c r="F22" s="14">
        <v>3.65</v>
      </c>
      <c r="G22" s="1">
        <v>2009</v>
      </c>
      <c r="I22" s="16">
        <f t="shared" si="1"/>
        <v>3.65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6" t="s">
        <v>437</v>
      </c>
      <c r="C23" s="4" t="s">
        <v>21</v>
      </c>
      <c r="D23" s="4" t="s">
        <v>32</v>
      </c>
      <c r="E23" s="13" t="s">
        <v>52</v>
      </c>
      <c r="F23" s="14">
        <v>3.15</v>
      </c>
      <c r="G23" s="1">
        <v>2009</v>
      </c>
      <c r="I23" s="16">
        <f t="shared" si="1"/>
        <v>3.15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367</v>
      </c>
      <c r="C24" s="4" t="s">
        <v>43</v>
      </c>
      <c r="D24" s="4" t="s">
        <v>23</v>
      </c>
      <c r="E24" s="13" t="s">
        <v>52</v>
      </c>
      <c r="F24" s="14">
        <v>2.9</v>
      </c>
      <c r="G24" s="1">
        <v>2009</v>
      </c>
      <c r="I24" s="16">
        <f t="shared" si="1"/>
        <v>2.9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6" t="s">
        <v>664</v>
      </c>
      <c r="C25" s="4" t="s">
        <v>21</v>
      </c>
      <c r="D25" s="4" t="s">
        <v>49</v>
      </c>
      <c r="E25" s="13" t="s">
        <v>52</v>
      </c>
      <c r="F25" s="14">
        <v>2.1</v>
      </c>
      <c r="G25" s="2">
        <v>2009</v>
      </c>
      <c r="I25" s="16">
        <f aca="true" t="shared" si="2" ref="I25:M32">+IF($G25&gt;=I$3,$F25,0)</f>
        <v>2.1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6" t="s">
        <v>758</v>
      </c>
      <c r="C26" s="4" t="s">
        <v>40</v>
      </c>
      <c r="D26" s="4" t="s">
        <v>191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6" t="s">
        <v>759</v>
      </c>
      <c r="C27" s="4" t="s">
        <v>21</v>
      </c>
      <c r="D27" s="4" t="s">
        <v>45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6" t="s">
        <v>161</v>
      </c>
      <c r="C28" s="4" t="s">
        <v>40</v>
      </c>
      <c r="D28" s="4" t="s">
        <v>47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6" t="s">
        <v>791</v>
      </c>
      <c r="C29" s="4" t="s">
        <v>40</v>
      </c>
      <c r="D29" s="4" t="s">
        <v>27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6" t="s">
        <v>799</v>
      </c>
      <c r="C30" s="4" t="s">
        <v>33</v>
      </c>
      <c r="D30" s="4" t="s">
        <v>37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6" t="s">
        <v>807</v>
      </c>
      <c r="C31" s="4" t="s">
        <v>43</v>
      </c>
      <c r="D31" s="4" t="s">
        <v>388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6" t="s">
        <v>870</v>
      </c>
      <c r="C32" s="4" t="s">
        <v>19</v>
      </c>
      <c r="D32" s="4" t="s">
        <v>51</v>
      </c>
      <c r="E32" s="13" t="s">
        <v>52</v>
      </c>
      <c r="F32" s="14">
        <v>1</v>
      </c>
      <c r="G32" s="1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4"/>
      <c r="F34" s="9"/>
      <c r="G34" s="10"/>
      <c r="I34" s="17">
        <f>+SUM(I5:I32)</f>
        <v>104.60000000000002</v>
      </c>
      <c r="J34" s="17">
        <f>+SUM(J5:J32)</f>
        <v>74.25000000000001</v>
      </c>
      <c r="K34" s="17">
        <f>+SUM(K5:K32)</f>
        <v>43.5</v>
      </c>
      <c r="L34" s="17">
        <f>+SUM(L5:L32)</f>
        <v>6.15</v>
      </c>
      <c r="M34" s="17">
        <f>+SUM(M5:M32)</f>
        <v>5.15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 t="s">
        <v>435</v>
      </c>
      <c r="C40" s="4" t="s">
        <v>21</v>
      </c>
      <c r="D40" s="4" t="s">
        <v>45</v>
      </c>
      <c r="E40" s="13" t="s">
        <v>84</v>
      </c>
      <c r="F40" s="14">
        <v>5.15</v>
      </c>
      <c r="G40" s="1">
        <v>2012</v>
      </c>
      <c r="I40" s="16">
        <f aca="true" t="shared" si="3" ref="I40:I45">+CEILING(IF($I$38&lt;=G40,F40*0.3,0),0.05)</f>
        <v>1.55</v>
      </c>
      <c r="J40" s="16">
        <f aca="true" t="shared" si="4" ref="J40:J45">+CEILING(IF($J$38&lt;=G40,F40*0.3,0),0.05)</f>
        <v>1.55</v>
      </c>
      <c r="K40" s="16">
        <f aca="true" t="shared" si="5" ref="K40:K45">+CEILING(IF($K$38&lt;=G40,F40*0.3,0),0.05)</f>
        <v>1.55</v>
      </c>
      <c r="L40" s="16">
        <f aca="true" t="shared" si="6" ref="L40:L45">+CEILING(IF($L$38&lt;=G40,F40*0.3,0),0.05)</f>
        <v>1.55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15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6"/>
      <c r="G43" s="13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1.55</v>
      </c>
      <c r="J47" s="12">
        <f>+SUM(J40:J46)</f>
        <v>1.55</v>
      </c>
      <c r="K47" s="12">
        <f>+SUM(K40:K46)</f>
        <v>1.55</v>
      </c>
      <c r="L47" s="12">
        <f>+SUM(L40:L46)</f>
        <v>1.55</v>
      </c>
      <c r="M47" s="12">
        <f>+SUM(M40:M46)</f>
        <v>0</v>
      </c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125</v>
      </c>
      <c r="C53" s="4" t="s">
        <v>40</v>
      </c>
      <c r="D53" s="4" t="s">
        <v>116</v>
      </c>
      <c r="E53" s="13">
        <v>2008</v>
      </c>
      <c r="F53" s="14">
        <v>7.45</v>
      </c>
      <c r="G53" s="1">
        <v>2009</v>
      </c>
      <c r="I53" s="16">
        <f aca="true" t="shared" si="8" ref="I53:I58">+CEILING(IF($I$51=E53,F53,IF($I$51&lt;=G53,F53*0.3,0)),0.05)</f>
        <v>2.25</v>
      </c>
      <c r="J53" s="16">
        <f aca="true" t="shared" si="9" ref="J53:J58">+CEILING(IF($J$51&lt;=G53,F53*0.3,0),0.05)</f>
        <v>0</v>
      </c>
      <c r="K53" s="16">
        <f aca="true" t="shared" si="10" ref="K53:K58">+CEILING(IF($K$51&lt;=G53,F53*0.3,0),0.05)</f>
        <v>0</v>
      </c>
      <c r="L53" s="16">
        <f aca="true" t="shared" si="11" ref="L53:L58">+CEILING(IF($L$51&lt;=G53,F53*0.3,0),0.05)</f>
        <v>0</v>
      </c>
      <c r="M53" s="16">
        <f aca="true" t="shared" si="12" ref="M53:M58">CEILING(IF($M$51&lt;=G53,F53*0.3,0),0.05)</f>
        <v>0</v>
      </c>
    </row>
    <row r="54" spans="1:13" ht="12.75">
      <c r="A54" s="8">
        <v>2</v>
      </c>
      <c r="B54" s="21" t="s">
        <v>89</v>
      </c>
      <c r="C54" s="4" t="s">
        <v>19</v>
      </c>
      <c r="D54" s="4" t="s">
        <v>31</v>
      </c>
      <c r="E54" s="13">
        <v>2007</v>
      </c>
      <c r="F54" s="14">
        <v>4.15</v>
      </c>
      <c r="G54" s="1">
        <v>2009</v>
      </c>
      <c r="I54" s="16">
        <f t="shared" si="8"/>
        <v>1.25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139</v>
      </c>
      <c r="C55" s="4" t="s">
        <v>40</v>
      </c>
      <c r="D55" s="22" t="s">
        <v>190</v>
      </c>
      <c r="E55" s="13">
        <v>2007</v>
      </c>
      <c r="F55" s="14">
        <v>3.85</v>
      </c>
      <c r="G55" s="1">
        <v>2009</v>
      </c>
      <c r="I55" s="16">
        <f t="shared" si="8"/>
        <v>1.2000000000000002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6" t="s">
        <v>316</v>
      </c>
      <c r="C56" s="4" t="s">
        <v>21</v>
      </c>
      <c r="D56" s="4" t="s">
        <v>35</v>
      </c>
      <c r="E56" s="13">
        <v>2008</v>
      </c>
      <c r="F56" s="14">
        <v>3.7</v>
      </c>
      <c r="G56" s="1">
        <v>2009</v>
      </c>
      <c r="I56" s="16">
        <f t="shared" si="8"/>
        <v>1.1500000000000001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15"/>
      <c r="D59" s="4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15"/>
      <c r="D61" s="4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15"/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5.8500000000000005</v>
      </c>
      <c r="J64" s="17">
        <f>+SUM(J53:J63)</f>
        <v>0</v>
      </c>
      <c r="K64" s="17">
        <f>+SUM(K53:K63)</f>
        <v>0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8" t="s">
        <v>55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58</v>
      </c>
      <c r="C68" s="6"/>
      <c r="D68" s="6"/>
      <c r="E68" s="6"/>
      <c r="F68" s="6" t="s">
        <v>57</v>
      </c>
      <c r="G68" s="6" t="s">
        <v>56</v>
      </c>
      <c r="I68" s="7">
        <f>+I$3</f>
        <v>2009</v>
      </c>
      <c r="J68" s="7">
        <f>+J$3</f>
        <v>2010</v>
      </c>
      <c r="K68" s="7">
        <f>+K$3</f>
        <v>2011</v>
      </c>
      <c r="L68" s="7">
        <f>+L$3</f>
        <v>2012</v>
      </c>
      <c r="M68" s="7">
        <f>+M$3</f>
        <v>2013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6"/>
      <c r="C70" s="96"/>
      <c r="D70" s="96"/>
      <c r="E70" s="96"/>
      <c r="F70" s="14"/>
      <c r="G70" s="1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96"/>
      <c r="C71" s="96"/>
      <c r="D71" s="96"/>
      <c r="E71" s="96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572</v>
      </c>
      <c r="C5" s="4" t="s">
        <v>20</v>
      </c>
      <c r="D5" s="4" t="s">
        <v>29</v>
      </c>
      <c r="E5" s="13" t="s">
        <v>52</v>
      </c>
      <c r="F5" s="14">
        <v>14.6</v>
      </c>
      <c r="G5" s="1">
        <v>2013</v>
      </c>
      <c r="I5" s="16">
        <f aca="true" t="shared" si="0" ref="I5:M14">+IF($G5&gt;=I$3,$F5,0)</f>
        <v>14.6</v>
      </c>
      <c r="J5" s="16">
        <f t="shared" si="0"/>
        <v>14.6</v>
      </c>
      <c r="K5" s="16">
        <f t="shared" si="0"/>
        <v>14.6</v>
      </c>
      <c r="L5" s="16">
        <f t="shared" si="0"/>
        <v>14.6</v>
      </c>
      <c r="M5" s="16">
        <f t="shared" si="0"/>
        <v>14.6</v>
      </c>
    </row>
    <row r="6" spans="1:13" ht="12.75">
      <c r="A6" s="8">
        <v>2</v>
      </c>
      <c r="B6" s="21" t="s">
        <v>600</v>
      </c>
      <c r="C6" s="4" t="s">
        <v>19</v>
      </c>
      <c r="D6" s="4" t="s">
        <v>50</v>
      </c>
      <c r="E6" s="13" t="s">
        <v>52</v>
      </c>
      <c r="F6" s="14">
        <v>10.85</v>
      </c>
      <c r="G6" s="1">
        <v>2013</v>
      </c>
      <c r="I6" s="16">
        <f t="shared" si="0"/>
        <v>10.85</v>
      </c>
      <c r="J6" s="16">
        <f t="shared" si="0"/>
        <v>10.85</v>
      </c>
      <c r="K6" s="16">
        <f t="shared" si="0"/>
        <v>10.85</v>
      </c>
      <c r="L6" s="16">
        <f t="shared" si="0"/>
        <v>10.85</v>
      </c>
      <c r="M6" s="16">
        <f t="shared" si="0"/>
        <v>10.85</v>
      </c>
    </row>
    <row r="7" spans="1:13" ht="12.75">
      <c r="A7" s="8">
        <v>3</v>
      </c>
      <c r="B7" s="21" t="s">
        <v>588</v>
      </c>
      <c r="C7" s="4" t="s">
        <v>21</v>
      </c>
      <c r="D7" s="4" t="s">
        <v>37</v>
      </c>
      <c r="E7" s="13" t="s">
        <v>52</v>
      </c>
      <c r="F7" s="14">
        <v>7.95</v>
      </c>
      <c r="G7" s="1">
        <v>2013</v>
      </c>
      <c r="I7" s="16">
        <f t="shared" si="0"/>
        <v>7.95</v>
      </c>
      <c r="J7" s="16">
        <f t="shared" si="0"/>
        <v>7.95</v>
      </c>
      <c r="K7" s="16">
        <f t="shared" si="0"/>
        <v>7.95</v>
      </c>
      <c r="L7" s="16">
        <f t="shared" si="0"/>
        <v>7.95</v>
      </c>
      <c r="M7" s="16">
        <f t="shared" si="0"/>
        <v>7.95</v>
      </c>
    </row>
    <row r="8" spans="1:13" ht="12.75">
      <c r="A8" s="8">
        <v>4</v>
      </c>
      <c r="B8" s="21" t="s">
        <v>706</v>
      </c>
      <c r="C8" s="4" t="s">
        <v>21</v>
      </c>
      <c r="D8" s="4" t="s">
        <v>22</v>
      </c>
      <c r="E8" s="13" t="s">
        <v>52</v>
      </c>
      <c r="F8" s="14">
        <v>2.15</v>
      </c>
      <c r="G8" s="1">
        <v>2013</v>
      </c>
      <c r="I8" s="16">
        <f t="shared" si="0"/>
        <v>2.15</v>
      </c>
      <c r="J8" s="16">
        <f t="shared" si="0"/>
        <v>2.15</v>
      </c>
      <c r="K8" s="16">
        <f t="shared" si="0"/>
        <v>2.15</v>
      </c>
      <c r="L8" s="16">
        <f t="shared" si="0"/>
        <v>2.15</v>
      </c>
      <c r="M8" s="16">
        <f t="shared" si="0"/>
        <v>2.15</v>
      </c>
    </row>
    <row r="9" spans="1:13" ht="12.75">
      <c r="A9" s="8">
        <v>5</v>
      </c>
      <c r="B9" s="3" t="s">
        <v>702</v>
      </c>
      <c r="C9" s="4" t="s">
        <v>17</v>
      </c>
      <c r="D9" s="4" t="s">
        <v>47</v>
      </c>
      <c r="E9" s="13" t="s">
        <v>52</v>
      </c>
      <c r="F9" s="18">
        <v>1.65</v>
      </c>
      <c r="G9" s="4">
        <v>2013</v>
      </c>
      <c r="I9" s="16">
        <f t="shared" si="0"/>
        <v>1.65</v>
      </c>
      <c r="J9" s="16">
        <f t="shared" si="0"/>
        <v>1.65</v>
      </c>
      <c r="K9" s="16">
        <f t="shared" si="0"/>
        <v>1.65</v>
      </c>
      <c r="L9" s="16">
        <f t="shared" si="0"/>
        <v>1.65</v>
      </c>
      <c r="M9" s="16">
        <f t="shared" si="0"/>
        <v>1.65</v>
      </c>
    </row>
    <row r="10" spans="1:13" ht="12.75">
      <c r="A10" s="8">
        <v>6</v>
      </c>
      <c r="B10" s="3" t="s">
        <v>677</v>
      </c>
      <c r="C10" s="4" t="s">
        <v>19</v>
      </c>
      <c r="D10" s="4" t="s">
        <v>53</v>
      </c>
      <c r="E10" s="13" t="s">
        <v>52</v>
      </c>
      <c r="F10" s="14">
        <v>1.6</v>
      </c>
      <c r="G10" s="1">
        <v>2013</v>
      </c>
      <c r="I10" s="16">
        <f t="shared" si="0"/>
        <v>1.6</v>
      </c>
      <c r="J10" s="16">
        <f t="shared" si="0"/>
        <v>1.6</v>
      </c>
      <c r="K10" s="16">
        <f t="shared" si="0"/>
        <v>1.6</v>
      </c>
      <c r="L10" s="16">
        <f t="shared" si="0"/>
        <v>1.6</v>
      </c>
      <c r="M10" s="16">
        <f t="shared" si="0"/>
        <v>1.6</v>
      </c>
    </row>
    <row r="11" spans="1:13" ht="12.75">
      <c r="A11" s="8">
        <v>7</v>
      </c>
      <c r="B11" s="21" t="s">
        <v>442</v>
      </c>
      <c r="C11" s="4" t="s">
        <v>28</v>
      </c>
      <c r="D11" s="4" t="s">
        <v>36</v>
      </c>
      <c r="E11" s="13" t="s">
        <v>52</v>
      </c>
      <c r="F11" s="14">
        <v>5.75</v>
      </c>
      <c r="G11" s="1">
        <v>2012</v>
      </c>
      <c r="I11" s="16">
        <f t="shared" si="0"/>
        <v>5.75</v>
      </c>
      <c r="J11" s="16">
        <f t="shared" si="0"/>
        <v>5.75</v>
      </c>
      <c r="K11" s="16">
        <f t="shared" si="0"/>
        <v>5.75</v>
      </c>
      <c r="L11" s="16">
        <f t="shared" si="0"/>
        <v>5.75</v>
      </c>
      <c r="M11" s="16">
        <f t="shared" si="0"/>
        <v>0</v>
      </c>
    </row>
    <row r="12" spans="1:13" ht="12.75">
      <c r="A12" s="8">
        <v>8</v>
      </c>
      <c r="B12" s="21" t="s">
        <v>499</v>
      </c>
      <c r="C12" s="4" t="s">
        <v>40</v>
      </c>
      <c r="D12" s="4" t="s">
        <v>39</v>
      </c>
      <c r="E12" s="13" t="s">
        <v>52</v>
      </c>
      <c r="F12" s="14">
        <v>4.65</v>
      </c>
      <c r="G12" s="1">
        <v>2012</v>
      </c>
      <c r="I12" s="16">
        <f t="shared" si="0"/>
        <v>4.65</v>
      </c>
      <c r="J12" s="16">
        <f t="shared" si="0"/>
        <v>4.65</v>
      </c>
      <c r="K12" s="16">
        <f t="shared" si="0"/>
        <v>4.65</v>
      </c>
      <c r="L12" s="16">
        <f t="shared" si="0"/>
        <v>4.65</v>
      </c>
      <c r="M12" s="16">
        <f t="shared" si="0"/>
        <v>0</v>
      </c>
    </row>
    <row r="13" spans="1:13" ht="12.75">
      <c r="A13" s="8">
        <v>9</v>
      </c>
      <c r="B13" s="21" t="s">
        <v>500</v>
      </c>
      <c r="C13" s="4" t="s">
        <v>33</v>
      </c>
      <c r="D13" s="4" t="s">
        <v>31</v>
      </c>
      <c r="E13" s="4" t="s">
        <v>52</v>
      </c>
      <c r="F13" s="16">
        <v>4.55</v>
      </c>
      <c r="G13" s="13">
        <v>2012</v>
      </c>
      <c r="I13" s="16">
        <f t="shared" si="0"/>
        <v>4.55</v>
      </c>
      <c r="J13" s="16">
        <f t="shared" si="0"/>
        <v>4.55</v>
      </c>
      <c r="K13" s="16">
        <f t="shared" si="0"/>
        <v>4.55</v>
      </c>
      <c r="L13" s="16">
        <f t="shared" si="0"/>
        <v>4.55</v>
      </c>
      <c r="M13" s="16">
        <f t="shared" si="0"/>
        <v>0</v>
      </c>
    </row>
    <row r="14" spans="1:13" ht="12.75">
      <c r="A14" s="8">
        <v>10</v>
      </c>
      <c r="B14" s="21" t="s">
        <v>259</v>
      </c>
      <c r="C14" s="4" t="s">
        <v>40</v>
      </c>
      <c r="D14" s="4" t="s">
        <v>31</v>
      </c>
      <c r="E14" s="13" t="s">
        <v>52</v>
      </c>
      <c r="F14" s="14">
        <v>5.5</v>
      </c>
      <c r="G14" s="1">
        <v>2011</v>
      </c>
      <c r="I14" s="16">
        <f t="shared" si="0"/>
        <v>5.5</v>
      </c>
      <c r="J14" s="16">
        <f t="shared" si="0"/>
        <v>5.5</v>
      </c>
      <c r="K14" s="16">
        <f t="shared" si="0"/>
        <v>5.5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376</v>
      </c>
      <c r="C15" s="4" t="s">
        <v>21</v>
      </c>
      <c r="D15" s="4" t="s">
        <v>45</v>
      </c>
      <c r="E15" s="13" t="s">
        <v>52</v>
      </c>
      <c r="F15" s="14">
        <v>3.75</v>
      </c>
      <c r="G15" s="1">
        <v>2011</v>
      </c>
      <c r="I15" s="16">
        <f aca="true" t="shared" si="1" ref="I15:M24">+IF($G15&gt;=I$3,$F15,0)</f>
        <v>3.75</v>
      </c>
      <c r="J15" s="16">
        <f t="shared" si="1"/>
        <v>3.75</v>
      </c>
      <c r="K15" s="16">
        <f t="shared" si="1"/>
        <v>3.75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377</v>
      </c>
      <c r="C16" s="13" t="s">
        <v>19</v>
      </c>
      <c r="D16" s="13" t="s">
        <v>191</v>
      </c>
      <c r="E16" s="13" t="s">
        <v>52</v>
      </c>
      <c r="F16" s="14">
        <v>3.25</v>
      </c>
      <c r="G16" s="1">
        <v>2011</v>
      </c>
      <c r="I16" s="16">
        <f t="shared" si="1"/>
        <v>3.25</v>
      </c>
      <c r="J16" s="16">
        <f t="shared" si="1"/>
        <v>3.25</v>
      </c>
      <c r="K16" s="16">
        <f t="shared" si="1"/>
        <v>3.25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636</v>
      </c>
      <c r="C17" s="4" t="s">
        <v>33</v>
      </c>
      <c r="D17" s="4" t="s">
        <v>50</v>
      </c>
      <c r="E17" s="13" t="s">
        <v>52</v>
      </c>
      <c r="F17" s="14">
        <v>1.75</v>
      </c>
      <c r="G17" s="1">
        <v>2011</v>
      </c>
      <c r="I17" s="16">
        <f t="shared" si="1"/>
        <v>1.75</v>
      </c>
      <c r="J17" s="16">
        <f t="shared" si="1"/>
        <v>1.75</v>
      </c>
      <c r="K17" s="16">
        <f t="shared" si="1"/>
        <v>1.75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90</v>
      </c>
      <c r="C18" s="4" t="s">
        <v>40</v>
      </c>
      <c r="D18" s="4" t="s">
        <v>31</v>
      </c>
      <c r="E18" s="13" t="s">
        <v>52</v>
      </c>
      <c r="F18" s="14">
        <v>1.5</v>
      </c>
      <c r="G18" s="1">
        <v>2011</v>
      </c>
      <c r="I18" s="16">
        <f t="shared" si="1"/>
        <v>1.5</v>
      </c>
      <c r="J18" s="16">
        <f t="shared" si="1"/>
        <v>1.5</v>
      </c>
      <c r="K18" s="16">
        <f t="shared" si="1"/>
        <v>1.5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206</v>
      </c>
      <c r="C19" s="4" t="s">
        <v>19</v>
      </c>
      <c r="D19" s="4" t="s">
        <v>51</v>
      </c>
      <c r="E19" s="13" t="s">
        <v>52</v>
      </c>
      <c r="F19" s="14">
        <v>8.15</v>
      </c>
      <c r="G19" s="1">
        <v>2010</v>
      </c>
      <c r="I19" s="16">
        <f t="shared" si="1"/>
        <v>8.15</v>
      </c>
      <c r="J19" s="16">
        <f t="shared" si="1"/>
        <v>8.15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239</v>
      </c>
      <c r="C20" s="4" t="s">
        <v>40</v>
      </c>
      <c r="D20" s="4" t="s">
        <v>59</v>
      </c>
      <c r="E20" s="13" t="s">
        <v>52</v>
      </c>
      <c r="F20" s="14">
        <v>5.7</v>
      </c>
      <c r="G20" s="1">
        <v>2010</v>
      </c>
      <c r="I20" s="16">
        <f t="shared" si="1"/>
        <v>5.7</v>
      </c>
      <c r="J20" s="16">
        <f t="shared" si="1"/>
        <v>5.7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231</v>
      </c>
      <c r="C21" s="4" t="s">
        <v>19</v>
      </c>
      <c r="D21" s="4" t="s">
        <v>49</v>
      </c>
      <c r="E21" s="13" t="s">
        <v>52</v>
      </c>
      <c r="F21" s="14">
        <v>2.15</v>
      </c>
      <c r="G21" s="1">
        <v>2010</v>
      </c>
      <c r="I21" s="16">
        <f t="shared" si="1"/>
        <v>2.15</v>
      </c>
      <c r="J21" s="16">
        <f t="shared" si="1"/>
        <v>2.15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308</v>
      </c>
      <c r="C22" s="4" t="s">
        <v>21</v>
      </c>
      <c r="D22" s="4" t="s">
        <v>42</v>
      </c>
      <c r="E22" s="13" t="s">
        <v>52</v>
      </c>
      <c r="F22" s="14">
        <v>0.75</v>
      </c>
      <c r="G22" s="1">
        <v>2010</v>
      </c>
      <c r="I22" s="16">
        <f t="shared" si="1"/>
        <v>0.75</v>
      </c>
      <c r="J22" s="16">
        <f t="shared" si="1"/>
        <v>0.75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110</v>
      </c>
      <c r="C23" s="4" t="s">
        <v>21</v>
      </c>
      <c r="D23" s="4" t="s">
        <v>38</v>
      </c>
      <c r="E23" s="13" t="s">
        <v>52</v>
      </c>
      <c r="F23" s="14">
        <v>11.9</v>
      </c>
      <c r="G23" s="1">
        <v>2009</v>
      </c>
      <c r="I23" s="16">
        <f t="shared" si="1"/>
        <v>11.9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335</v>
      </c>
      <c r="C24" s="4" t="s">
        <v>17</v>
      </c>
      <c r="D24" s="4" t="s">
        <v>30</v>
      </c>
      <c r="E24" s="13" t="s">
        <v>52</v>
      </c>
      <c r="F24" s="14">
        <v>4.65</v>
      </c>
      <c r="G24" s="1">
        <v>2009</v>
      </c>
      <c r="I24" s="16">
        <f t="shared" si="1"/>
        <v>4.65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205</v>
      </c>
      <c r="C25" s="4" t="s">
        <v>43</v>
      </c>
      <c r="D25" s="4" t="s">
        <v>59</v>
      </c>
      <c r="E25" s="13" t="s">
        <v>52</v>
      </c>
      <c r="F25" s="14">
        <v>4.6</v>
      </c>
      <c r="G25" s="1">
        <v>2009</v>
      </c>
      <c r="I25" s="16">
        <f aca="true" t="shared" si="2" ref="I25:M32">+IF($G25&gt;=I$3,$F25,0)</f>
        <v>4.6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732</v>
      </c>
      <c r="C26" s="4" t="s">
        <v>40</v>
      </c>
      <c r="D26" s="4" t="s">
        <v>25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737</v>
      </c>
      <c r="C27" s="4" t="s">
        <v>40</v>
      </c>
      <c r="D27" s="4" t="s">
        <v>51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763</v>
      </c>
      <c r="C28" s="4" t="s">
        <v>20</v>
      </c>
      <c r="D28" s="4" t="s">
        <v>35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823</v>
      </c>
      <c r="C29" s="4" t="s">
        <v>19</v>
      </c>
      <c r="D29" s="4" t="s">
        <v>26</v>
      </c>
      <c r="E29" s="4" t="s">
        <v>52</v>
      </c>
      <c r="F29" s="18">
        <v>1</v>
      </c>
      <c r="G29" s="4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824</v>
      </c>
      <c r="C30" s="4" t="s">
        <v>40</v>
      </c>
      <c r="D30" s="4" t="s">
        <v>51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820</v>
      </c>
      <c r="C31" s="4" t="s">
        <v>19</v>
      </c>
      <c r="D31" s="4" t="s">
        <v>37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835</v>
      </c>
      <c r="C32" s="4" t="s">
        <v>19</v>
      </c>
      <c r="D32" s="4" t="s">
        <v>34</v>
      </c>
      <c r="E32" s="13" t="s">
        <v>52</v>
      </c>
      <c r="F32" s="14">
        <v>1</v>
      </c>
      <c r="G32" s="1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4:13" ht="12.75">
      <c r="D34" s="4"/>
      <c r="E34" s="13"/>
      <c r="F34" s="14"/>
      <c r="G34" s="1"/>
      <c r="I34" s="17">
        <f>+SUM(I5:I32)</f>
        <v>114.40000000000002</v>
      </c>
      <c r="J34" s="17">
        <f>+SUM(J5:J32)</f>
        <v>86.25000000000001</v>
      </c>
      <c r="K34" s="17">
        <f>+SUM(K5:K32)</f>
        <v>69.5</v>
      </c>
      <c r="L34" s="17">
        <f>+SUM(L5:L32)</f>
        <v>53.74999999999999</v>
      </c>
      <c r="M34" s="17">
        <f>+SUM(M5:M32)</f>
        <v>38.8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4" t="s">
        <v>589</v>
      </c>
      <c r="C40" s="13" t="s">
        <v>21</v>
      </c>
      <c r="D40" s="13" t="s">
        <v>25</v>
      </c>
      <c r="E40" s="13" t="s">
        <v>84</v>
      </c>
      <c r="F40" s="14">
        <v>8.5</v>
      </c>
      <c r="G40" s="1">
        <v>2013</v>
      </c>
      <c r="I40" s="16">
        <f aca="true" t="shared" si="3" ref="I40:I45">+CEILING(IF($I$38&lt;=G40,F40*0.3,0),0.05)</f>
        <v>2.5500000000000003</v>
      </c>
      <c r="J40" s="16">
        <f aca="true" t="shared" si="4" ref="J40:J45">+CEILING(IF($J$38&lt;=G40,F40*0.3,0),0.05)</f>
        <v>2.5500000000000003</v>
      </c>
      <c r="K40" s="16">
        <f aca="true" t="shared" si="5" ref="K40:K45">+CEILING(IF($K$38&lt;=G40,F40*0.3,0),0.05)</f>
        <v>2.5500000000000003</v>
      </c>
      <c r="L40" s="16">
        <f aca="true" t="shared" si="6" ref="L40:L45">+CEILING(IF($L$38&lt;=G40,F40*0.3,0),0.05)</f>
        <v>2.5500000000000003</v>
      </c>
      <c r="M40" s="16">
        <f aca="true" t="shared" si="7" ref="M40:M45">+CEILING(IF($M$38&lt;=G40,F40*0.3,0),0.05)</f>
        <v>2.5500000000000003</v>
      </c>
    </row>
    <row r="41" spans="1:13" ht="12.75">
      <c r="A41" s="8">
        <v>2</v>
      </c>
      <c r="B41" s="34" t="s">
        <v>695</v>
      </c>
      <c r="C41" s="13" t="s">
        <v>19</v>
      </c>
      <c r="D41" s="13" t="s">
        <v>59</v>
      </c>
      <c r="E41" s="13" t="s">
        <v>84</v>
      </c>
      <c r="F41" s="14">
        <v>5.25</v>
      </c>
      <c r="G41" s="1">
        <v>2013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1.6</v>
      </c>
      <c r="M41" s="16">
        <f t="shared" si="7"/>
        <v>1.6</v>
      </c>
    </row>
    <row r="42" spans="1:13" ht="12.75">
      <c r="A42" s="8">
        <v>3</v>
      </c>
      <c r="B42" s="3" t="s">
        <v>277</v>
      </c>
      <c r="C42" s="4" t="s">
        <v>19</v>
      </c>
      <c r="D42" s="4" t="s">
        <v>47</v>
      </c>
      <c r="E42" s="4" t="s">
        <v>84</v>
      </c>
      <c r="F42" s="9">
        <v>6.15</v>
      </c>
      <c r="G42" s="10">
        <v>2011</v>
      </c>
      <c r="I42" s="16">
        <f t="shared" si="3"/>
        <v>1.85</v>
      </c>
      <c r="J42" s="16">
        <f t="shared" si="4"/>
        <v>1.85</v>
      </c>
      <c r="K42" s="16">
        <f t="shared" si="5"/>
        <v>1.85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240</v>
      </c>
      <c r="C43" s="4" t="s">
        <v>21</v>
      </c>
      <c r="D43" s="4" t="s">
        <v>31</v>
      </c>
      <c r="E43" s="4" t="s">
        <v>84</v>
      </c>
      <c r="F43" s="18">
        <v>4.15</v>
      </c>
      <c r="G43" s="4">
        <v>2010</v>
      </c>
      <c r="I43" s="16">
        <f t="shared" si="3"/>
        <v>1.25</v>
      </c>
      <c r="J43" s="16">
        <f t="shared" si="4"/>
        <v>1.25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3" t="s">
        <v>124</v>
      </c>
      <c r="C44" s="4" t="s">
        <v>17</v>
      </c>
      <c r="D44" s="4" t="s">
        <v>42</v>
      </c>
      <c r="E44" s="4" t="s">
        <v>84</v>
      </c>
      <c r="F44" s="18">
        <v>5.65</v>
      </c>
      <c r="G44" s="4">
        <v>2009</v>
      </c>
      <c r="I44" s="16">
        <f t="shared" si="3"/>
        <v>1.7000000000000002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 t="s">
        <v>178</v>
      </c>
      <c r="C45" s="13" t="s">
        <v>40</v>
      </c>
      <c r="D45" s="13" t="s">
        <v>37</v>
      </c>
      <c r="E45" s="13" t="s">
        <v>84</v>
      </c>
      <c r="F45" s="14">
        <v>1.5</v>
      </c>
      <c r="G45" s="1">
        <v>2009</v>
      </c>
      <c r="I45" s="16">
        <f t="shared" si="3"/>
        <v>0.45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9"/>
      <c r="G46" s="10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9.399999999999999</v>
      </c>
      <c r="J48" s="12">
        <f>+SUM(J40:J47)</f>
        <v>7.25</v>
      </c>
      <c r="K48" s="12">
        <f>+SUM(K40:K47)</f>
        <v>6</v>
      </c>
      <c r="L48" s="12">
        <f>+SUM(L40:L47)</f>
        <v>4.15</v>
      </c>
      <c r="M48" s="12">
        <f>+SUM(M40:M47)</f>
        <v>4.15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188</v>
      </c>
      <c r="C54" s="4" t="s">
        <v>21</v>
      </c>
      <c r="D54" s="4" t="s">
        <v>388</v>
      </c>
      <c r="E54" s="13">
        <v>2008</v>
      </c>
      <c r="F54" s="14">
        <v>1.85</v>
      </c>
      <c r="G54" s="1">
        <v>2012</v>
      </c>
      <c r="I54" s="16">
        <f aca="true" t="shared" si="8" ref="I54:I66">+CEILING(IF($I$52=E54,F54,IF($I$52&lt;=G54,F54*0.3,0)),0.05)</f>
        <v>0.6000000000000001</v>
      </c>
      <c r="J54" s="16">
        <f aca="true" t="shared" si="9" ref="J54:J66">+CEILING(IF($J$52&lt;=G54,F54*0.3,0),0.05)</f>
        <v>0.6000000000000001</v>
      </c>
      <c r="K54" s="16">
        <f aca="true" t="shared" si="10" ref="K54:K66">+CEILING(IF($K$52&lt;=G54,F54*0.3,0),0.05)</f>
        <v>0.6000000000000001</v>
      </c>
      <c r="L54" s="16">
        <f aca="true" t="shared" si="11" ref="L54:L66">+CEILING(IF($L$52&lt;=G54,F54*0.3,0),0.05)</f>
        <v>0.6000000000000001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331</v>
      </c>
      <c r="C55" s="4" t="s">
        <v>19</v>
      </c>
      <c r="D55" s="4" t="s">
        <v>31</v>
      </c>
      <c r="E55" s="13">
        <v>2008</v>
      </c>
      <c r="F55" s="14">
        <v>5.95</v>
      </c>
      <c r="G55" s="1">
        <v>2011</v>
      </c>
      <c r="I55" s="16">
        <f t="shared" si="8"/>
        <v>1.8</v>
      </c>
      <c r="J55" s="16">
        <f t="shared" si="9"/>
        <v>1.8</v>
      </c>
      <c r="K55" s="16">
        <f t="shared" si="10"/>
        <v>1.8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253</v>
      </c>
      <c r="C56" s="4" t="s">
        <v>43</v>
      </c>
      <c r="D56" s="4" t="s">
        <v>50</v>
      </c>
      <c r="E56" s="13">
        <v>2008</v>
      </c>
      <c r="F56" s="14">
        <v>1.5</v>
      </c>
      <c r="G56" s="1">
        <v>2010</v>
      </c>
      <c r="I56" s="16">
        <f t="shared" si="8"/>
        <v>0.45</v>
      </c>
      <c r="J56" s="16">
        <f t="shared" si="9"/>
        <v>0.45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103</v>
      </c>
      <c r="C57" s="4" t="s">
        <v>33</v>
      </c>
      <c r="D57" s="4" t="s">
        <v>32</v>
      </c>
      <c r="E57" s="13">
        <v>2007</v>
      </c>
      <c r="F57" s="14">
        <v>1.05</v>
      </c>
      <c r="G57" s="1">
        <v>2010</v>
      </c>
      <c r="I57" s="16">
        <f t="shared" si="8"/>
        <v>0.35000000000000003</v>
      </c>
      <c r="J57" s="16">
        <f t="shared" si="9"/>
        <v>0.35000000000000003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180</v>
      </c>
      <c r="C58" s="4" t="s">
        <v>19</v>
      </c>
      <c r="D58" s="4" t="s">
        <v>50</v>
      </c>
      <c r="E58" s="13">
        <v>2007</v>
      </c>
      <c r="F58" s="14">
        <v>3.65</v>
      </c>
      <c r="G58" s="1">
        <v>2009</v>
      </c>
      <c r="I58" s="16">
        <f t="shared" si="8"/>
        <v>1.1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286</v>
      </c>
      <c r="C59" s="4" t="s">
        <v>40</v>
      </c>
      <c r="D59" s="4" t="s">
        <v>29</v>
      </c>
      <c r="E59" s="13">
        <v>2007</v>
      </c>
      <c r="F59" s="14">
        <v>2.65</v>
      </c>
      <c r="G59" s="1">
        <v>2009</v>
      </c>
      <c r="I59" s="16">
        <f t="shared" si="8"/>
        <v>0.8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88</v>
      </c>
      <c r="C60" s="4" t="s">
        <v>19</v>
      </c>
      <c r="D60" s="4" t="s">
        <v>191</v>
      </c>
      <c r="E60" s="13">
        <v>2007</v>
      </c>
      <c r="F60" s="14">
        <v>1.65</v>
      </c>
      <c r="G60" s="1">
        <v>2009</v>
      </c>
      <c r="I60" s="16">
        <f t="shared" si="8"/>
        <v>0.5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136</v>
      </c>
      <c r="C61" s="4" t="s">
        <v>19</v>
      </c>
      <c r="D61" s="4" t="s">
        <v>51</v>
      </c>
      <c r="E61" s="13">
        <v>2007</v>
      </c>
      <c r="F61" s="14">
        <v>0.65</v>
      </c>
      <c r="G61" s="1">
        <v>2009</v>
      </c>
      <c r="I61" s="16">
        <f t="shared" si="8"/>
        <v>0.2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D62" s="4"/>
      <c r="E62" s="4"/>
      <c r="F62" s="18"/>
      <c r="G62" s="4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>+CEILING(IF($I$52=E65,F65,IF($I$52&lt;=G65,F65*0.3,0)),0.05)</f>
        <v>0</v>
      </c>
      <c r="J65" s="16">
        <f>+CEILING(IF($J$52&lt;=G65,F65*0.3,0),0.05)</f>
        <v>0</v>
      </c>
      <c r="K65" s="16">
        <f>+CEILING(IF($K$52&lt;=G65,F65*0.3,0),0.05)</f>
        <v>0</v>
      </c>
      <c r="L65" s="16">
        <f>+CEILING(IF($L$52&lt;=G65,F65*0.3,0),0.05)</f>
        <v>0</v>
      </c>
      <c r="M65" s="16">
        <f>CEILING(IF($M$52&lt;=G65,F65*0.3,0),0.05)</f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D67" s="4"/>
      <c r="E67" s="4"/>
      <c r="F67" s="18"/>
      <c r="G67" s="4"/>
      <c r="I67" s="16">
        <f>+CEILING(IF($I$52=E67,F67,IF($I$52&lt;=G67,F67*0.3,0)),0.05)</f>
        <v>0</v>
      </c>
      <c r="J67" s="16">
        <f>+CEILING(IF($J$52&lt;=G67,F67*0.3,0),0.05)</f>
        <v>0</v>
      </c>
      <c r="K67" s="16">
        <f>+CEILING(IF($K$52&lt;=G67,F67*0.3,0),0.05)</f>
        <v>0</v>
      </c>
      <c r="L67" s="16">
        <f>+CEILING(IF($L$52&lt;=G67,F67*0.3,0),0.05)</f>
        <v>0</v>
      </c>
      <c r="M67" s="16">
        <f>CEILING(IF($M$52&lt;=G67,F67*0.3,0),0.05)</f>
        <v>0</v>
      </c>
    </row>
    <row r="68" spans="1:13" ht="12.75">
      <c r="A68" s="8">
        <v>15</v>
      </c>
      <c r="B68" s="21"/>
      <c r="D68" s="4"/>
      <c r="E68" s="13"/>
      <c r="F68" s="14"/>
      <c r="G68" s="1"/>
      <c r="I68" s="16">
        <f>+CEILING(IF($I$52=E68,F68,IF($I$52&lt;=G68,F68*0.3,0)),0.05)</f>
        <v>0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1"/>
      <c r="D69" s="4"/>
      <c r="E69" s="13"/>
      <c r="F69" s="14"/>
      <c r="G69" s="1"/>
      <c r="I69" s="16">
        <f>+CEILING(IF($I$52=E69,F69,IF($I$52&lt;=G69,F69*0.3,0)),0.05)</f>
        <v>0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1"/>
      <c r="D70" s="4"/>
      <c r="E70" s="13"/>
      <c r="F70" s="14"/>
      <c r="G70" s="1"/>
      <c r="I70" s="16">
        <f>+CEILING(IF($I$52=E70,F70,IF($I$52&lt;=G70,F70*0.3,0)),0.05)</f>
        <v>0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1"/>
      <c r="D71" s="4"/>
      <c r="E71" s="13"/>
      <c r="F71" s="14"/>
      <c r="G71" s="1"/>
      <c r="I71" s="16">
        <f>+CEILING(IF($I$52=E71,F71,IF($I$52&lt;=G71,F71*0.3,0)),0.05)</f>
        <v>0</v>
      </c>
      <c r="J71" s="16">
        <f>+CEILING(IF($J$52&lt;=G71,F71*0.3,0),0.05)</f>
        <v>0</v>
      </c>
      <c r="K71" s="16">
        <f>+CEILING(IF($K$52&lt;=G71,F71*0.3,0),0.05)</f>
        <v>0</v>
      </c>
      <c r="L71" s="16">
        <f>+CEILING(IF($L$52&lt;=G71,F71*0.3,0),0.05)</f>
        <v>0</v>
      </c>
      <c r="M71" s="16">
        <f>CEILING(IF($M$52&lt;=G71,F71*0.3,0),0.05)</f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5.800000000000001</v>
      </c>
      <c r="J73" s="17">
        <f>+SUM(J54:J72)</f>
        <v>3.2000000000000006</v>
      </c>
      <c r="K73" s="17">
        <f>+SUM(K54:K72)</f>
        <v>2.4000000000000004</v>
      </c>
      <c r="L73" s="17">
        <f>+SUM(L54:L72)</f>
        <v>0.6000000000000001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98" t="s">
        <v>55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58</v>
      </c>
      <c r="C77" s="6"/>
      <c r="D77" s="6"/>
      <c r="E77" s="6"/>
      <c r="F77" s="6" t="s">
        <v>57</v>
      </c>
      <c r="G77" s="6" t="s">
        <v>56</v>
      </c>
      <c r="I77" s="7">
        <f>+I$3</f>
        <v>2009</v>
      </c>
      <c r="J77" s="7">
        <f>+J$3</f>
        <v>2010</v>
      </c>
      <c r="K77" s="7">
        <f>+K$3</f>
        <v>2011</v>
      </c>
      <c r="L77" s="7">
        <f>+L$3</f>
        <v>2012</v>
      </c>
      <c r="M77" s="7">
        <f>+M$3</f>
        <v>2013</v>
      </c>
    </row>
    <row r="78" spans="1:13" ht="7.5" customHeight="1">
      <c r="A78" s="8"/>
      <c r="I78" s="12"/>
      <c r="J78" s="12"/>
      <c r="K78" s="12"/>
      <c r="L78" s="12"/>
      <c r="M78" s="12"/>
    </row>
    <row r="79" spans="1:13" ht="12.75">
      <c r="A79" s="8">
        <v>1</v>
      </c>
      <c r="B79" s="96"/>
      <c r="C79" s="96"/>
      <c r="D79" s="96"/>
      <c r="E79" s="96"/>
      <c r="F79" s="18"/>
      <c r="G79" s="1"/>
      <c r="I79" s="29"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96"/>
      <c r="C80" s="96"/>
      <c r="D80" s="96"/>
      <c r="E80" s="96"/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7.5" customHeight="1">
      <c r="A81" s="8"/>
      <c r="I81" s="20"/>
      <c r="J81" s="20"/>
      <c r="K81" s="20"/>
      <c r="L81" s="20"/>
      <c r="M81" s="20"/>
    </row>
    <row r="82" spans="1:13" ht="12.75">
      <c r="A82" s="8"/>
      <c r="I82" s="12">
        <f>+SUM(I79:I81)</f>
        <v>0</v>
      </c>
      <c r="J82" s="12">
        <f>+SUM(J79:J81)</f>
        <v>0</v>
      </c>
      <c r="K82" s="12">
        <f>+SUM(K79:K81)</f>
        <v>0</v>
      </c>
      <c r="L82" s="12">
        <f>+SUM(L79:L81)</f>
        <v>0</v>
      </c>
      <c r="M82" s="12">
        <f>+SUM(M79:M81)</f>
        <v>0</v>
      </c>
    </row>
    <row r="83" spans="9:13" ht="12.75">
      <c r="I83" s="11"/>
      <c r="J83" s="11"/>
      <c r="K83" s="11"/>
      <c r="L83" s="11"/>
      <c r="M83" s="11"/>
    </row>
  </sheetData>
  <sheetProtection/>
  <mergeCells count="6"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398</v>
      </c>
      <c r="C5" s="4" t="s">
        <v>21</v>
      </c>
      <c r="D5" s="4" t="s">
        <v>34</v>
      </c>
      <c r="E5" s="13" t="s">
        <v>52</v>
      </c>
      <c r="F5" s="14">
        <v>11.25</v>
      </c>
      <c r="G5" s="1">
        <v>2012</v>
      </c>
      <c r="I5" s="16">
        <f aca="true" t="shared" si="0" ref="I5:M14">+IF($G5&gt;=I$3,$F5,0)</f>
        <v>11.25</v>
      </c>
      <c r="J5" s="16">
        <f t="shared" si="0"/>
        <v>11.25</v>
      </c>
      <c r="K5" s="16">
        <f t="shared" si="0"/>
        <v>11.25</v>
      </c>
      <c r="L5" s="16">
        <f t="shared" si="0"/>
        <v>11.25</v>
      </c>
      <c r="M5" s="16">
        <f t="shared" si="0"/>
        <v>0</v>
      </c>
    </row>
    <row r="6" spans="1:13" ht="12.75">
      <c r="A6" s="8">
        <v>2</v>
      </c>
      <c r="B6" s="41" t="s">
        <v>460</v>
      </c>
      <c r="C6" s="4" t="s">
        <v>40</v>
      </c>
      <c r="D6" s="4" t="s">
        <v>36</v>
      </c>
      <c r="E6" s="13" t="s">
        <v>52</v>
      </c>
      <c r="F6" s="14">
        <v>4.65</v>
      </c>
      <c r="G6" s="1">
        <v>2012</v>
      </c>
      <c r="I6" s="16">
        <f t="shared" si="0"/>
        <v>4.65</v>
      </c>
      <c r="J6" s="16">
        <f t="shared" si="0"/>
        <v>4.65</v>
      </c>
      <c r="K6" s="16">
        <f t="shared" si="0"/>
        <v>4.65</v>
      </c>
      <c r="L6" s="16">
        <f t="shared" si="0"/>
        <v>4.65</v>
      </c>
      <c r="M6" s="16">
        <f t="shared" si="0"/>
        <v>0</v>
      </c>
    </row>
    <row r="7" spans="1:13" ht="12.75">
      <c r="A7" s="8">
        <v>3</v>
      </c>
      <c r="B7" s="21" t="s">
        <v>482</v>
      </c>
      <c r="C7" s="4" t="s">
        <v>40</v>
      </c>
      <c r="D7" s="4" t="s">
        <v>29</v>
      </c>
      <c r="E7" s="13" t="s">
        <v>52</v>
      </c>
      <c r="F7" s="14">
        <v>4.65</v>
      </c>
      <c r="G7" s="1">
        <v>2012</v>
      </c>
      <c r="I7" s="16">
        <f t="shared" si="0"/>
        <v>4.65</v>
      </c>
      <c r="J7" s="16">
        <f t="shared" si="0"/>
        <v>4.65</v>
      </c>
      <c r="K7" s="16">
        <f t="shared" si="0"/>
        <v>4.65</v>
      </c>
      <c r="L7" s="16">
        <f t="shared" si="0"/>
        <v>4.65</v>
      </c>
      <c r="M7" s="16">
        <f t="shared" si="0"/>
        <v>0</v>
      </c>
    </row>
    <row r="8" spans="1:13" ht="12.75">
      <c r="A8" s="8">
        <v>4</v>
      </c>
      <c r="B8" s="21" t="s">
        <v>609</v>
      </c>
      <c r="C8" s="4" t="s">
        <v>17</v>
      </c>
      <c r="D8" s="4" t="s">
        <v>35</v>
      </c>
      <c r="E8" s="13" t="s">
        <v>52</v>
      </c>
      <c r="F8" s="14">
        <v>6.9</v>
      </c>
      <c r="G8" s="1">
        <v>2011</v>
      </c>
      <c r="I8" s="16">
        <f t="shared" si="0"/>
        <v>6.9</v>
      </c>
      <c r="J8" s="16">
        <f t="shared" si="0"/>
        <v>6.9</v>
      </c>
      <c r="K8" s="16">
        <f t="shared" si="0"/>
        <v>6.9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34" t="s">
        <v>319</v>
      </c>
      <c r="C9" s="4" t="s">
        <v>19</v>
      </c>
      <c r="D9" s="4" t="s">
        <v>24</v>
      </c>
      <c r="E9" s="13" t="s">
        <v>52</v>
      </c>
      <c r="F9" s="14">
        <v>5.1</v>
      </c>
      <c r="G9" s="1">
        <v>2011</v>
      </c>
      <c r="I9" s="16">
        <f t="shared" si="0"/>
        <v>5.1</v>
      </c>
      <c r="J9" s="16">
        <f t="shared" si="0"/>
        <v>5.1</v>
      </c>
      <c r="K9" s="16">
        <f t="shared" si="0"/>
        <v>5.1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34" t="s">
        <v>350</v>
      </c>
      <c r="C10" s="4" t="s">
        <v>21</v>
      </c>
      <c r="D10" s="4" t="s">
        <v>116</v>
      </c>
      <c r="E10" s="13" t="s">
        <v>52</v>
      </c>
      <c r="F10" s="14">
        <v>1.5</v>
      </c>
      <c r="G10" s="1">
        <v>2011</v>
      </c>
      <c r="I10" s="16">
        <f t="shared" si="0"/>
        <v>1.5</v>
      </c>
      <c r="J10" s="16">
        <f t="shared" si="0"/>
        <v>1.5</v>
      </c>
      <c r="K10" s="16">
        <f t="shared" si="0"/>
        <v>1.5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399</v>
      </c>
      <c r="C11" s="4" t="s">
        <v>43</v>
      </c>
      <c r="D11" s="4" t="s">
        <v>53</v>
      </c>
      <c r="E11" s="13" t="s">
        <v>52</v>
      </c>
      <c r="F11" s="14">
        <v>6.65</v>
      </c>
      <c r="G11" s="1">
        <v>2010</v>
      </c>
      <c r="I11" s="16">
        <f t="shared" si="0"/>
        <v>6.65</v>
      </c>
      <c r="J11" s="16">
        <f t="shared" si="0"/>
        <v>6.65</v>
      </c>
      <c r="K11" s="16">
        <f t="shared" si="0"/>
        <v>0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141</v>
      </c>
      <c r="C12" s="4" t="s">
        <v>40</v>
      </c>
      <c r="D12" s="4" t="s">
        <v>31</v>
      </c>
      <c r="E12" s="13" t="s">
        <v>52</v>
      </c>
      <c r="F12" s="14">
        <v>6.15</v>
      </c>
      <c r="G12" s="1">
        <v>2010</v>
      </c>
      <c r="I12" s="16">
        <f t="shared" si="0"/>
        <v>6.15</v>
      </c>
      <c r="J12" s="16">
        <f t="shared" si="0"/>
        <v>6.15</v>
      </c>
      <c r="K12" s="16">
        <f t="shared" si="0"/>
        <v>0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439</v>
      </c>
      <c r="C13" s="4" t="s">
        <v>21</v>
      </c>
      <c r="D13" s="4" t="s">
        <v>29</v>
      </c>
      <c r="E13" s="13" t="s">
        <v>52</v>
      </c>
      <c r="F13" s="14">
        <v>4.05</v>
      </c>
      <c r="G13" s="1">
        <v>2010</v>
      </c>
      <c r="I13" s="16">
        <f t="shared" si="0"/>
        <v>4.05</v>
      </c>
      <c r="J13" s="16">
        <f t="shared" si="0"/>
        <v>4.05</v>
      </c>
      <c r="K13" s="16">
        <f t="shared" si="0"/>
        <v>0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93</v>
      </c>
      <c r="C14" s="4" t="s">
        <v>28</v>
      </c>
      <c r="D14" s="4" t="s">
        <v>23</v>
      </c>
      <c r="E14" s="13" t="s">
        <v>52</v>
      </c>
      <c r="F14" s="14">
        <v>8.65</v>
      </c>
      <c r="G14" s="1">
        <v>2009</v>
      </c>
      <c r="I14" s="16">
        <f t="shared" si="0"/>
        <v>8.65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592</v>
      </c>
      <c r="C15" s="4" t="s">
        <v>40</v>
      </c>
      <c r="D15" s="4" t="s">
        <v>388</v>
      </c>
      <c r="E15" s="13" t="s">
        <v>52</v>
      </c>
      <c r="F15" s="14">
        <v>8</v>
      </c>
      <c r="G15" s="1">
        <v>2009</v>
      </c>
      <c r="I15" s="16">
        <f aca="true" t="shared" si="1" ref="I15:M24">+IF($G15&gt;=I$3,$F15,0)</f>
        <v>8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102</v>
      </c>
      <c r="C16" s="4" t="s">
        <v>21</v>
      </c>
      <c r="D16" s="4" t="s">
        <v>27</v>
      </c>
      <c r="E16" s="13" t="s">
        <v>52</v>
      </c>
      <c r="F16" s="14">
        <v>7.75</v>
      </c>
      <c r="G16" s="1">
        <v>2009</v>
      </c>
      <c r="I16" s="16">
        <f t="shared" si="1"/>
        <v>7.75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7" t="s">
        <v>135</v>
      </c>
      <c r="C17" s="4" t="s">
        <v>19</v>
      </c>
      <c r="D17" s="4" t="s">
        <v>41</v>
      </c>
      <c r="E17" s="13" t="s">
        <v>52</v>
      </c>
      <c r="F17" s="14">
        <v>4.1</v>
      </c>
      <c r="G17" s="1">
        <v>2009</v>
      </c>
      <c r="I17" s="16">
        <f t="shared" si="1"/>
        <v>4.1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640</v>
      </c>
      <c r="C18" s="4" t="s">
        <v>19</v>
      </c>
      <c r="D18" s="4" t="s">
        <v>42</v>
      </c>
      <c r="E18" s="13" t="s">
        <v>52</v>
      </c>
      <c r="F18" s="14">
        <v>3.15</v>
      </c>
      <c r="G18" s="1">
        <v>2009</v>
      </c>
      <c r="I18" s="16">
        <f t="shared" si="1"/>
        <v>3.15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245</v>
      </c>
      <c r="C19" s="4" t="s">
        <v>40</v>
      </c>
      <c r="D19" s="4" t="s">
        <v>26</v>
      </c>
      <c r="E19" s="13" t="s">
        <v>52</v>
      </c>
      <c r="F19" s="14">
        <v>2.65</v>
      </c>
      <c r="G19" s="1">
        <v>2009</v>
      </c>
      <c r="I19" s="16">
        <f t="shared" si="1"/>
        <v>2.65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250</v>
      </c>
      <c r="C20" s="4" t="s">
        <v>40</v>
      </c>
      <c r="D20" s="4" t="s">
        <v>31</v>
      </c>
      <c r="E20" s="13" t="s">
        <v>52</v>
      </c>
      <c r="F20" s="14">
        <v>2.1</v>
      </c>
      <c r="G20" s="1">
        <v>2009</v>
      </c>
      <c r="I20" s="16">
        <f t="shared" si="1"/>
        <v>2.1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137</v>
      </c>
      <c r="C21" s="4" t="s">
        <v>33</v>
      </c>
      <c r="D21" s="4" t="s">
        <v>18</v>
      </c>
      <c r="E21" s="13" t="s">
        <v>52</v>
      </c>
      <c r="F21" s="14">
        <v>1.5</v>
      </c>
      <c r="G21" s="1">
        <v>2009</v>
      </c>
      <c r="I21" s="16">
        <f t="shared" si="1"/>
        <v>1.5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847</v>
      </c>
      <c r="C22" s="13" t="s">
        <v>21</v>
      </c>
      <c r="D22" s="13" t="s">
        <v>848</v>
      </c>
      <c r="E22" s="13" t="s">
        <v>52</v>
      </c>
      <c r="F22" s="14">
        <v>1</v>
      </c>
      <c r="G22" s="1">
        <v>2009</v>
      </c>
      <c r="I22" s="16">
        <f t="shared" si="1"/>
        <v>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138</v>
      </c>
      <c r="C23" s="4" t="s">
        <v>20</v>
      </c>
      <c r="D23" s="4" t="s">
        <v>23</v>
      </c>
      <c r="E23" s="13" t="s">
        <v>52</v>
      </c>
      <c r="F23" s="14">
        <v>1</v>
      </c>
      <c r="G23" s="1">
        <v>2009</v>
      </c>
      <c r="I23" s="16">
        <f t="shared" si="1"/>
        <v>1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761</v>
      </c>
      <c r="C24" s="4" t="s">
        <v>40</v>
      </c>
      <c r="D24" s="4" t="s">
        <v>30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861</v>
      </c>
      <c r="C25" s="4" t="s">
        <v>19</v>
      </c>
      <c r="D25" s="4" t="s">
        <v>35</v>
      </c>
      <c r="E25" s="32" t="s">
        <v>52</v>
      </c>
      <c r="F25" s="30">
        <v>1</v>
      </c>
      <c r="G25" s="4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731</v>
      </c>
      <c r="C26" s="4" t="s">
        <v>40</v>
      </c>
      <c r="D26" s="4" t="s">
        <v>48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787</v>
      </c>
      <c r="C27" s="4" t="s">
        <v>40</v>
      </c>
      <c r="D27" s="4" t="s">
        <v>35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864</v>
      </c>
      <c r="C28" s="4" t="s">
        <v>43</v>
      </c>
      <c r="D28" s="4" t="s">
        <v>35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789</v>
      </c>
      <c r="C29" s="4" t="s">
        <v>19</v>
      </c>
      <c r="D29" s="4" t="s">
        <v>29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830</v>
      </c>
      <c r="C30" s="4" t="s">
        <v>40</v>
      </c>
      <c r="D30" s="4" t="s">
        <v>388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 t="s">
        <v>745</v>
      </c>
      <c r="C31" s="4" t="s">
        <v>21</v>
      </c>
      <c r="D31" s="4" t="s">
        <v>23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169</v>
      </c>
      <c r="C32" s="4" t="s">
        <v>19</v>
      </c>
      <c r="D32" s="4" t="s">
        <v>53</v>
      </c>
      <c r="E32" s="13" t="s">
        <v>52</v>
      </c>
      <c r="F32" s="18">
        <v>0.8</v>
      </c>
      <c r="G32" s="4">
        <v>2009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99.6</v>
      </c>
      <c r="J34" s="17">
        <f>+SUM(J5:J32)</f>
        <v>50.9</v>
      </c>
      <c r="K34" s="17">
        <f>+SUM(K5:K32)</f>
        <v>34.050000000000004</v>
      </c>
      <c r="L34" s="17">
        <f>+SUM(L5:L32)</f>
        <v>20.55</v>
      </c>
      <c r="M34" s="17">
        <f>+SUM(M5:M32)</f>
        <v>0</v>
      </c>
    </row>
    <row r="36" spans="1:13" ht="15.75">
      <c r="A36" s="99" t="s">
        <v>61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2009</v>
      </c>
      <c r="J38" s="7">
        <f>+J3</f>
        <v>2010</v>
      </c>
      <c r="K38" s="7">
        <f>+K3</f>
        <v>2011</v>
      </c>
      <c r="L38" s="7">
        <f>+L3</f>
        <v>2012</v>
      </c>
      <c r="M38" s="7">
        <f>+M3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481</v>
      </c>
      <c r="C40" s="4" t="s">
        <v>19</v>
      </c>
      <c r="D40" s="4" t="s">
        <v>41</v>
      </c>
      <c r="E40" s="13" t="s">
        <v>84</v>
      </c>
      <c r="F40" s="14">
        <v>2.8</v>
      </c>
      <c r="G40" s="1">
        <v>2012</v>
      </c>
      <c r="I40" s="16">
        <f aca="true" t="shared" si="3" ref="I40:I46">+CEILING(IF($I$38&lt;=G40,F40*0.3,0),0.05)</f>
        <v>0.8500000000000001</v>
      </c>
      <c r="J40" s="16">
        <f aca="true" t="shared" si="4" ref="J40:J46">+CEILING(IF($J$38&lt;=G40,F40*0.3,0),0.05)</f>
        <v>0.8500000000000001</v>
      </c>
      <c r="K40" s="16">
        <f aca="true" t="shared" si="5" ref="K40:K46">+CEILING(IF($K$38&lt;=G40,F40*0.3,0),0.05)</f>
        <v>0.8500000000000001</v>
      </c>
      <c r="L40" s="16">
        <f aca="true" t="shared" si="6" ref="L40:L46">+CEILING(IF($L$38&lt;=G40,F40*0.3,0),0.05)</f>
        <v>0.8500000000000001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t="s">
        <v>130</v>
      </c>
      <c r="C41" s="4" t="s">
        <v>17</v>
      </c>
      <c r="D41" s="4" t="s">
        <v>60</v>
      </c>
      <c r="E41" s="32" t="s">
        <v>84</v>
      </c>
      <c r="F41" s="33">
        <v>5.1</v>
      </c>
      <c r="G41" s="32">
        <v>2009</v>
      </c>
      <c r="I41" s="16">
        <f t="shared" si="3"/>
        <v>1.55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131</v>
      </c>
      <c r="C42" s="4" t="s">
        <v>33</v>
      </c>
      <c r="D42" s="4" t="s">
        <v>45</v>
      </c>
      <c r="E42" s="13" t="s">
        <v>84</v>
      </c>
      <c r="F42" s="14">
        <v>5.05</v>
      </c>
      <c r="G42" s="1">
        <v>2009</v>
      </c>
      <c r="I42" s="16">
        <f t="shared" si="3"/>
        <v>1.55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170</v>
      </c>
      <c r="C43" s="4" t="s">
        <v>19</v>
      </c>
      <c r="D43" s="4" t="s">
        <v>60</v>
      </c>
      <c r="E43" s="32" t="s">
        <v>84</v>
      </c>
      <c r="F43" s="18">
        <v>0.8</v>
      </c>
      <c r="G43" s="4">
        <v>2009</v>
      </c>
      <c r="I43" s="16">
        <f t="shared" si="3"/>
        <v>0.25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32"/>
      <c r="F44" s="30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/>
      <c r="C46" s="22"/>
      <c r="D46" s="22"/>
      <c r="E46" s="28"/>
      <c r="F46" s="33"/>
      <c r="G46" s="32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31"/>
      <c r="J47" s="31"/>
      <c r="K47" s="31"/>
      <c r="L47" s="31"/>
      <c r="M47" s="31"/>
    </row>
    <row r="48" spans="1:13" ht="12.75">
      <c r="A48" s="8"/>
      <c r="I48" s="12">
        <f>+SUM(I40:I47)</f>
        <v>4.2</v>
      </c>
      <c r="J48" s="12">
        <f>+SUM(J40:J47)</f>
        <v>0.8500000000000001</v>
      </c>
      <c r="K48" s="12">
        <f>+SUM(K40:K47)</f>
        <v>0.8500000000000001</v>
      </c>
      <c r="L48" s="12">
        <f>+SUM(L40:L47)</f>
        <v>0.8500000000000001</v>
      </c>
      <c r="M48" s="12">
        <f>+SUM(M40:M47)</f>
        <v>0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120</v>
      </c>
      <c r="C54" s="4" t="s">
        <v>40</v>
      </c>
      <c r="D54" s="4" t="s">
        <v>32</v>
      </c>
      <c r="E54" s="13">
        <v>2007</v>
      </c>
      <c r="F54" s="14">
        <v>7.15</v>
      </c>
      <c r="G54" s="2">
        <v>2009</v>
      </c>
      <c r="I54" s="16">
        <f aca="true" t="shared" si="8" ref="I54:I63">+CEILING(IF($I$52=E54,F54,IF($I$52&lt;=G54,F54*0.3,0)),0.05)</f>
        <v>2.15</v>
      </c>
      <c r="J54" s="16">
        <f aca="true" t="shared" si="9" ref="J54:J63">+CEILING(IF($J$52&lt;=G54,F54*0.3,0),0.05)</f>
        <v>0</v>
      </c>
      <c r="K54" s="16">
        <f aca="true" t="shared" si="10" ref="K54:K63">+CEILING(IF($K$52&lt;=G54,F54*0.3,0),0.05)</f>
        <v>0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21" t="s">
        <v>633</v>
      </c>
      <c r="C55" s="4" t="s">
        <v>40</v>
      </c>
      <c r="D55" s="4" t="s">
        <v>388</v>
      </c>
      <c r="E55" s="13">
        <v>2009</v>
      </c>
      <c r="F55" s="14">
        <v>6</v>
      </c>
      <c r="G55" s="1">
        <v>2009</v>
      </c>
      <c r="I55" s="16">
        <f t="shared" si="8"/>
        <v>6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225</v>
      </c>
      <c r="C56" s="4" t="s">
        <v>21</v>
      </c>
      <c r="D56" s="4" t="s">
        <v>24</v>
      </c>
      <c r="E56" s="32">
        <v>2009</v>
      </c>
      <c r="F56" s="30">
        <v>1</v>
      </c>
      <c r="G56" s="4">
        <v>2009</v>
      </c>
      <c r="I56" s="16">
        <f t="shared" si="8"/>
        <v>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4" t="s">
        <v>788</v>
      </c>
      <c r="C57" s="4" t="s">
        <v>21</v>
      </c>
      <c r="D57" s="4" t="s">
        <v>30</v>
      </c>
      <c r="E57" s="13">
        <v>2009</v>
      </c>
      <c r="F57" s="14">
        <v>1</v>
      </c>
      <c r="G57" s="1">
        <v>2009</v>
      </c>
      <c r="I57" s="16">
        <f t="shared" si="8"/>
        <v>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/>
      <c r="D59" s="4"/>
      <c r="E59" s="13"/>
      <c r="F59" s="14"/>
      <c r="G59" s="1"/>
      <c r="I59" s="16">
        <f>+CEILING(IF($I$52=E59,F59,IF($I$52&lt;=G59,F59*0.3,0)),0.05)</f>
        <v>0</v>
      </c>
      <c r="J59" s="16">
        <f>+CEILING(IF($J$52&lt;=G59,F59*0.3,0),0.05)</f>
        <v>0</v>
      </c>
      <c r="K59" s="16">
        <f>+CEILING(IF($K$52&lt;=G59,F59*0.3,0),0.05)</f>
        <v>0</v>
      </c>
      <c r="L59" s="16">
        <f>+CEILING(IF($L$52&lt;=G59,F59*0.3,0),0.05)</f>
        <v>0</v>
      </c>
      <c r="M59" s="16">
        <f>CEILING(IF($M$52&lt;=G59,F59*0.3,0),0.05)</f>
        <v>0</v>
      </c>
    </row>
    <row r="60" spans="1:13" ht="12.75">
      <c r="A60" s="8">
        <v>7</v>
      </c>
      <c r="B60" s="21"/>
      <c r="D60" s="4"/>
      <c r="E60" s="13"/>
      <c r="F60" s="14"/>
      <c r="G60" s="1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 t="shared" si="8"/>
        <v>0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10.15</v>
      </c>
      <c r="J65" s="17">
        <f>+SUM(J54:J64)</f>
        <v>0</v>
      </c>
      <c r="K65" s="17">
        <f>+SUM(K54:K64)</f>
        <v>0</v>
      </c>
      <c r="L65" s="17">
        <f>+SUM(L54:L64)</f>
        <v>0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8" t="s">
        <v>55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58</v>
      </c>
      <c r="C69" s="6"/>
      <c r="D69" s="6"/>
      <c r="E69" s="6"/>
      <c r="F69" s="6" t="s">
        <v>57</v>
      </c>
      <c r="G69" s="6" t="s">
        <v>56</v>
      </c>
      <c r="I69" s="7">
        <f>+I$3</f>
        <v>2009</v>
      </c>
      <c r="J69" s="7">
        <f>+J$3</f>
        <v>2010</v>
      </c>
      <c r="K69" s="7">
        <f>+K$3</f>
        <v>2011</v>
      </c>
      <c r="L69" s="7">
        <f>+L$3</f>
        <v>2012</v>
      </c>
      <c r="M69" s="7">
        <f>+M$3</f>
        <v>2013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96"/>
      <c r="C71" s="96"/>
      <c r="D71" s="96"/>
      <c r="E71" s="96"/>
      <c r="F71" s="18"/>
      <c r="G71" s="4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6"/>
      <c r="C72" s="96"/>
      <c r="D72" s="96"/>
      <c r="E72" s="96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50:M50"/>
    <mergeCell ref="A67:M67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0.7109375" style="3" customWidth="1"/>
    <col min="2" max="2" width="4.7109375" style="4" customWidth="1"/>
    <col min="3" max="3" width="5.7109375" style="3" customWidth="1"/>
    <col min="4" max="4" width="3.7109375" style="0" customWidth="1"/>
    <col min="5" max="5" width="20.7109375" style="3" customWidth="1"/>
    <col min="6" max="6" width="4.7109375" style="4" customWidth="1"/>
    <col min="7" max="7" width="5.7109375" style="3" customWidth="1"/>
  </cols>
  <sheetData>
    <row r="1" spans="1:7" s="3" customFormat="1" ht="15.75">
      <c r="A1" s="95" t="s">
        <v>261</v>
      </c>
      <c r="B1" s="95"/>
      <c r="C1" s="95"/>
      <c r="E1" s="95" t="s">
        <v>262</v>
      </c>
      <c r="F1" s="95"/>
      <c r="G1" s="95"/>
    </row>
    <row r="2" spans="2:6" s="3" customFormat="1" ht="7.5" customHeight="1">
      <c r="B2" s="4"/>
      <c r="F2" s="4"/>
    </row>
    <row r="3" spans="1:7" s="3" customFormat="1" ht="12.75">
      <c r="A3" s="5" t="s">
        <v>1</v>
      </c>
      <c r="B3" s="6" t="s">
        <v>15</v>
      </c>
      <c r="C3" s="6" t="s">
        <v>4</v>
      </c>
      <c r="E3" s="5" t="s">
        <v>1</v>
      </c>
      <c r="F3" s="6" t="s">
        <v>15</v>
      </c>
      <c r="G3" s="6" t="s">
        <v>4</v>
      </c>
    </row>
    <row r="4" spans="1:6" s="3" customFormat="1" ht="7.5" customHeight="1">
      <c r="A4" s="5"/>
      <c r="B4" s="7"/>
      <c r="E4" s="5"/>
      <c r="F4" s="7"/>
    </row>
    <row r="5" spans="1:7" ht="12.75">
      <c r="A5" s="21"/>
      <c r="C5" s="4"/>
      <c r="E5" s="21"/>
      <c r="G5" s="22"/>
    </row>
    <row r="6" spans="1:7" ht="12.75">
      <c r="A6" s="21"/>
      <c r="C6" s="4"/>
      <c r="E6" s="21"/>
      <c r="G6" s="4"/>
    </row>
    <row r="7" spans="3:7" ht="12.75">
      <c r="C7" s="4"/>
      <c r="E7" s="21"/>
      <c r="G7" s="4"/>
    </row>
    <row r="8" spans="1:7" ht="12.75">
      <c r="A8" s="15"/>
      <c r="C8" s="4"/>
      <c r="E8" s="21"/>
      <c r="G8" s="22"/>
    </row>
    <row r="9" spans="1:7" ht="12.75">
      <c r="A9" s="21"/>
      <c r="C9" s="4"/>
      <c r="E9" s="21"/>
      <c r="G9" s="22"/>
    </row>
    <row r="10" spans="1:7" ht="12.75">
      <c r="A10" s="15"/>
      <c r="C10" s="4"/>
      <c r="E10" s="21"/>
      <c r="G10" s="4"/>
    </row>
    <row r="11" spans="1:7" ht="12.75">
      <c r="A11" s="15"/>
      <c r="C11" s="4"/>
      <c r="E11" s="21"/>
      <c r="G11" s="4"/>
    </row>
    <row r="12" spans="1:7" ht="12.75">
      <c r="A12" s="15"/>
      <c r="C12" s="4"/>
      <c r="E12" s="21"/>
      <c r="G12" s="22"/>
    </row>
    <row r="13" spans="3:7" ht="12.75">
      <c r="C13" s="4"/>
      <c r="E13" s="21"/>
      <c r="G13" s="22"/>
    </row>
    <row r="14" spans="1:7" ht="12.75">
      <c r="A14" s="21"/>
      <c r="C14" s="4"/>
      <c r="E14" s="21"/>
      <c r="G14" s="4"/>
    </row>
    <row r="15" spans="3:7" ht="12.75">
      <c r="C15" s="4"/>
      <c r="E15" s="21"/>
      <c r="G15" s="4"/>
    </row>
    <row r="16" spans="1:3" ht="12.75">
      <c r="A16" s="21"/>
      <c r="C16" s="4"/>
    </row>
    <row r="17" spans="1:7" ht="12.75">
      <c r="A17" s="21"/>
      <c r="C17" s="4"/>
      <c r="E17" s="21"/>
      <c r="G17" s="4"/>
    </row>
    <row r="18" spans="1:3" ht="12.75">
      <c r="A18" s="15"/>
      <c r="C18" s="4"/>
    </row>
    <row r="19" ht="12.75">
      <c r="C19" s="4"/>
    </row>
    <row r="20" spans="1:3" ht="12.75">
      <c r="A20" s="21"/>
      <c r="C20" s="4"/>
    </row>
    <row r="21" spans="3:7" ht="12.75">
      <c r="C21" s="4"/>
      <c r="G21" s="4"/>
    </row>
    <row r="22" spans="3:7" ht="12.75">
      <c r="C22" s="4"/>
      <c r="E22" s="27"/>
      <c r="G22" s="4"/>
    </row>
    <row r="23" spans="1:7" ht="12.75">
      <c r="A23" s="27"/>
      <c r="C23" s="4"/>
      <c r="G23" s="4"/>
    </row>
    <row r="24" spans="1:7" ht="12.75">
      <c r="A24" s="26"/>
      <c r="C24" s="4"/>
      <c r="G24" s="4"/>
    </row>
    <row r="25" spans="1:7" ht="12.75">
      <c r="A25" s="26"/>
      <c r="C25" s="4"/>
      <c r="G25" s="4"/>
    </row>
    <row r="26" spans="3:7" ht="12.75">
      <c r="C26" s="4"/>
      <c r="G26" s="4"/>
    </row>
    <row r="27" spans="3:7" ht="12.75">
      <c r="C27" s="4"/>
      <c r="E27" s="15"/>
      <c r="G27" s="4"/>
    </row>
    <row r="28" spans="1:7" ht="12.75">
      <c r="A28" s="15"/>
      <c r="C28" s="4"/>
      <c r="E28" s="15"/>
      <c r="G28" s="4"/>
    </row>
    <row r="29" spans="3:7" ht="12.75">
      <c r="C29" s="4"/>
      <c r="E29" s="15"/>
      <c r="G29" s="4"/>
    </row>
    <row r="30" spans="3:7" ht="12.75">
      <c r="C30" s="4"/>
      <c r="E30" s="15"/>
      <c r="G30" s="4"/>
    </row>
    <row r="31" spans="3:7" ht="12.75">
      <c r="C31" s="4"/>
      <c r="G31" s="4"/>
    </row>
    <row r="32" spans="3:7" ht="12.75">
      <c r="C32" s="4"/>
      <c r="D32" s="13"/>
      <c r="G32" s="4"/>
    </row>
    <row r="33" spans="3:7" ht="12.75">
      <c r="C33" s="4"/>
      <c r="D33" s="13"/>
      <c r="E33" s="15"/>
      <c r="G33" s="4"/>
    </row>
    <row r="34" spans="3:7" ht="12.75">
      <c r="C34" s="4"/>
      <c r="D34" s="13"/>
      <c r="E34" s="21"/>
      <c r="G34" s="4"/>
    </row>
    <row r="35" spans="1:7" ht="12.75">
      <c r="A35"/>
      <c r="C35" s="4"/>
      <c r="D35" s="4"/>
      <c r="G35" s="4"/>
    </row>
    <row r="36" spans="3:7" ht="12.75">
      <c r="C36" s="4"/>
      <c r="D36" s="13"/>
      <c r="E36" s="15"/>
      <c r="G36" s="4"/>
    </row>
    <row r="37" spans="3:7" ht="12.75">
      <c r="C37" s="4"/>
      <c r="E37" s="21"/>
      <c r="G37" s="4"/>
    </row>
    <row r="38" spans="1:7" ht="12.75">
      <c r="A38" s="15"/>
      <c r="C38" s="4"/>
      <c r="E38" s="21"/>
      <c r="G38" s="4"/>
    </row>
    <row r="39" spans="1:7" ht="12.75">
      <c r="A39" s="15"/>
      <c r="C39" s="4"/>
      <c r="E39" s="15"/>
      <c r="G39" s="4"/>
    </row>
    <row r="40" spans="1:7" ht="12.75">
      <c r="A40" s="15"/>
      <c r="C40" s="4"/>
      <c r="G40" s="4"/>
    </row>
    <row r="41" spans="1:7" ht="12.75">
      <c r="A41" s="15"/>
      <c r="C41" s="4"/>
      <c r="G41" s="4"/>
    </row>
    <row r="42" spans="3:7" ht="12.75">
      <c r="C42" s="4"/>
      <c r="E42"/>
      <c r="G42" s="4"/>
    </row>
    <row r="43" spans="1:7" ht="12.75">
      <c r="A43" s="15"/>
      <c r="C43" s="4"/>
      <c r="E43" s="21"/>
      <c r="G43" s="4"/>
    </row>
    <row r="44" spans="3:7" ht="12.75">
      <c r="C44" s="4"/>
      <c r="G44" s="4"/>
    </row>
    <row r="45" spans="1:7" ht="12.75">
      <c r="A45" s="15"/>
      <c r="C45" s="4"/>
      <c r="G45" s="4"/>
    </row>
    <row r="46" spans="3:7" ht="12.75">
      <c r="C46" s="4"/>
      <c r="G46" s="4"/>
    </row>
    <row r="47" spans="1:7" ht="12.75">
      <c r="A47" s="26"/>
      <c r="C47" s="4"/>
      <c r="E47"/>
      <c r="G47" s="4"/>
    </row>
    <row r="48" spans="1:7" ht="12.75">
      <c r="A48" s="21"/>
      <c r="B48" s="13"/>
      <c r="C48" s="13"/>
      <c r="E48"/>
      <c r="G48" s="4"/>
    </row>
    <row r="49" spans="1:7" ht="12.75">
      <c r="A49" s="21"/>
      <c r="C49" s="4"/>
      <c r="E49" s="15"/>
      <c r="G49" s="4"/>
    </row>
    <row r="50" spans="1:7" ht="12.75">
      <c r="A50" s="15"/>
      <c r="C50" s="4"/>
      <c r="E50" s="15"/>
      <c r="G50" s="4"/>
    </row>
    <row r="51" spans="3:7" ht="12.75">
      <c r="C51" s="4"/>
      <c r="G51" s="4"/>
    </row>
    <row r="52" spans="3:7" ht="12.75">
      <c r="C52" s="4"/>
      <c r="E52" s="15"/>
      <c r="G52" s="4"/>
    </row>
    <row r="53" spans="1:7" ht="12.75">
      <c r="A53" s="21"/>
      <c r="C53" s="4"/>
      <c r="E53" s="15"/>
      <c r="G53" s="4"/>
    </row>
    <row r="54" spans="3:7" ht="12.75">
      <c r="C54" s="4"/>
      <c r="E54" s="15"/>
      <c r="G54" s="4"/>
    </row>
    <row r="55" spans="1:7" ht="12.75">
      <c r="A55" s="15"/>
      <c r="C55" s="4"/>
      <c r="G55" s="4"/>
    </row>
    <row r="56" spans="1:7" ht="12.75">
      <c r="A56" s="21"/>
      <c r="C56" s="4"/>
      <c r="E56" s="15"/>
      <c r="G56" s="4"/>
    </row>
    <row r="57" spans="3:7" ht="12.75">
      <c r="C57" s="4"/>
      <c r="E57" s="21"/>
      <c r="G57" s="4"/>
    </row>
    <row r="58" spans="1:7" ht="12.75">
      <c r="A58" s="21"/>
      <c r="C58" s="4"/>
      <c r="E58" s="15"/>
      <c r="G58" s="4"/>
    </row>
    <row r="59" spans="1:7" ht="12.75">
      <c r="A59" s="15"/>
      <c r="C59" s="4"/>
      <c r="G59" s="4"/>
    </row>
    <row r="60" spans="1:7" ht="12.75">
      <c r="A60" s="21"/>
      <c r="C60" s="4"/>
      <c r="E60" s="15"/>
      <c r="G60" s="4"/>
    </row>
    <row r="61" spans="3:7" ht="12.75">
      <c r="C61" s="4"/>
      <c r="E61" s="21"/>
      <c r="G61" s="4"/>
    </row>
    <row r="62" spans="1:7" ht="12.75">
      <c r="A62" s="21"/>
      <c r="C62" s="4"/>
      <c r="E62" s="15"/>
      <c r="G62" s="4"/>
    </row>
    <row r="63" spans="3:7" ht="12.75">
      <c r="C63" s="4"/>
      <c r="G63" s="4"/>
    </row>
    <row r="64" spans="1:7" ht="12.75">
      <c r="A64"/>
      <c r="C64" s="4"/>
      <c r="E64" s="21"/>
      <c r="F64" s="13"/>
      <c r="G64" s="13"/>
    </row>
    <row r="65" spans="1:7" ht="12.75">
      <c r="A65" s="27"/>
      <c r="C65" s="4"/>
      <c r="G65" s="4"/>
    </row>
    <row r="66" spans="3:7" ht="12.75">
      <c r="C66" s="4"/>
      <c r="G66" s="4"/>
    </row>
    <row r="67" spans="3:7" ht="12.75">
      <c r="C67" s="4"/>
      <c r="G67" s="4"/>
    </row>
    <row r="68" spans="3:7" ht="12.75">
      <c r="C68" s="4"/>
      <c r="G68" s="4"/>
    </row>
    <row r="69" spans="1:7" ht="12.75">
      <c r="A69" s="15"/>
      <c r="C69" s="4"/>
      <c r="G69" s="4"/>
    </row>
    <row r="70" spans="3:7" ht="12.75">
      <c r="C70" s="4"/>
      <c r="G70" s="4"/>
    </row>
    <row r="71" spans="1:7" ht="12.75">
      <c r="A71" s="21"/>
      <c r="C71" s="4"/>
      <c r="G71" s="4"/>
    </row>
    <row r="72" spans="1:7" ht="12.75">
      <c r="A72" s="15"/>
      <c r="C72" s="4"/>
      <c r="E72" s="21"/>
      <c r="G72" s="4"/>
    </row>
    <row r="73" spans="3:7" ht="12.75">
      <c r="C73" s="4"/>
      <c r="G73" s="4"/>
    </row>
    <row r="74" spans="3:7" ht="12.75">
      <c r="C74" s="4"/>
      <c r="G74" s="4"/>
    </row>
    <row r="75" spans="1:7" ht="12.75">
      <c r="A75" s="15"/>
      <c r="C75" s="4"/>
      <c r="E75" s="15"/>
      <c r="G75" s="4"/>
    </row>
    <row r="76" spans="3:7" ht="12.75">
      <c r="C76" s="4"/>
      <c r="G76" s="4"/>
    </row>
    <row r="77" spans="3:7" ht="12.75">
      <c r="C77" s="4"/>
      <c r="E77" s="21"/>
      <c r="G77" s="4"/>
    </row>
    <row r="78" spans="1:7" ht="12.75">
      <c r="A78" s="15"/>
      <c r="C78" s="4"/>
      <c r="G78" s="4"/>
    </row>
    <row r="79" spans="3:7" ht="12.75">
      <c r="C79" s="4"/>
      <c r="E79" s="15"/>
      <c r="G79" s="4"/>
    </row>
    <row r="80" spans="1:7" ht="12.75">
      <c r="A80" s="27"/>
      <c r="C80" s="4"/>
      <c r="G80" s="4"/>
    </row>
    <row r="81" spans="1:7" ht="12.75">
      <c r="A81" s="15"/>
      <c r="C81" s="4"/>
      <c r="G81" s="4"/>
    </row>
    <row r="82" spans="1:7" ht="12.75">
      <c r="A82" s="15"/>
      <c r="C82" s="4"/>
      <c r="G82" s="4"/>
    </row>
    <row r="83" spans="1:7" ht="12.75">
      <c r="A83"/>
      <c r="C83" s="4"/>
      <c r="G83" s="4"/>
    </row>
    <row r="84" spans="3:7" ht="12.75">
      <c r="C84" s="4"/>
      <c r="G84" s="4"/>
    </row>
    <row r="85" spans="1:7" ht="12.75">
      <c r="A85" s="15"/>
      <c r="C85" s="4"/>
      <c r="E85" s="15"/>
      <c r="G85" s="4"/>
    </row>
    <row r="86" spans="3:7" ht="12.75">
      <c r="C86" s="4"/>
      <c r="E86" s="26"/>
      <c r="G86" s="4"/>
    </row>
    <row r="87" spans="1:7" ht="12.75">
      <c r="A87" s="15"/>
      <c r="C87" s="4"/>
      <c r="E87" s="15"/>
      <c r="G87" s="4"/>
    </row>
    <row r="88" spans="3:7" ht="12.75">
      <c r="C88" s="4"/>
      <c r="E88" s="15"/>
      <c r="G88" s="4"/>
    </row>
    <row r="89" spans="1:7" ht="12.75">
      <c r="A89" s="15"/>
      <c r="C89" s="4"/>
      <c r="E89" s="15"/>
      <c r="G89" s="4"/>
    </row>
    <row r="90" spans="1:7" ht="12.75">
      <c r="A90" s="15"/>
      <c r="C90" s="4"/>
      <c r="E90" s="15"/>
      <c r="G90" s="4"/>
    </row>
    <row r="91" spans="1:3" ht="12.75">
      <c r="A91" s="27"/>
      <c r="C91" s="4"/>
    </row>
  </sheetData>
  <sheetProtection/>
  <mergeCells count="2">
    <mergeCell ref="E1:G1"/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13" ht="7.5" customHeight="1">
      <c r="B4" s="5"/>
      <c r="C4" s="7"/>
      <c r="E4" s="7"/>
      <c r="F4" s="7"/>
      <c r="I4" s="15"/>
      <c r="J4" s="15"/>
      <c r="K4" s="15"/>
      <c r="L4" s="15"/>
      <c r="M4" s="15"/>
    </row>
    <row r="5" spans="1:13" ht="12.75">
      <c r="A5" s="8">
        <v>1</v>
      </c>
      <c r="B5" s="21" t="s">
        <v>570</v>
      </c>
      <c r="C5" s="4" t="s">
        <v>17</v>
      </c>
      <c r="D5" s="4" t="s">
        <v>34</v>
      </c>
      <c r="E5" s="13" t="s">
        <v>52</v>
      </c>
      <c r="F5" s="14">
        <v>14.4</v>
      </c>
      <c r="G5" s="1">
        <v>2013</v>
      </c>
      <c r="I5" s="16">
        <f aca="true" t="shared" si="0" ref="I5:M14">+IF($G5&gt;=I$3,$F5,0)</f>
        <v>14.4</v>
      </c>
      <c r="J5" s="16">
        <f t="shared" si="0"/>
        <v>14.4</v>
      </c>
      <c r="K5" s="16">
        <f t="shared" si="0"/>
        <v>14.4</v>
      </c>
      <c r="L5" s="16">
        <f t="shared" si="0"/>
        <v>14.4</v>
      </c>
      <c r="M5" s="16">
        <f t="shared" si="0"/>
        <v>14.4</v>
      </c>
    </row>
    <row r="6" spans="1:13" ht="12.75">
      <c r="A6" s="8">
        <v>2</v>
      </c>
      <c r="B6" s="21" t="s">
        <v>583</v>
      </c>
      <c r="C6" s="4" t="s">
        <v>19</v>
      </c>
      <c r="D6" s="4" t="s">
        <v>49</v>
      </c>
      <c r="E6" s="13" t="s">
        <v>52</v>
      </c>
      <c r="F6" s="14">
        <v>10.4</v>
      </c>
      <c r="G6" s="1">
        <v>2013</v>
      </c>
      <c r="I6" s="16">
        <f t="shared" si="0"/>
        <v>10.4</v>
      </c>
      <c r="J6" s="16">
        <f t="shared" si="0"/>
        <v>10.4</v>
      </c>
      <c r="K6" s="16">
        <f t="shared" si="0"/>
        <v>10.4</v>
      </c>
      <c r="L6" s="16">
        <f t="shared" si="0"/>
        <v>10.4</v>
      </c>
      <c r="M6" s="16">
        <f t="shared" si="0"/>
        <v>10.4</v>
      </c>
    </row>
    <row r="7" spans="1:13" ht="12.75">
      <c r="A7" s="8">
        <v>3</v>
      </c>
      <c r="B7" s="21" t="s">
        <v>464</v>
      </c>
      <c r="C7" s="4" t="s">
        <v>19</v>
      </c>
      <c r="D7" s="4" t="s">
        <v>18</v>
      </c>
      <c r="E7" s="13" t="s">
        <v>52</v>
      </c>
      <c r="F7" s="14">
        <v>7.55</v>
      </c>
      <c r="G7" s="1">
        <v>2012</v>
      </c>
      <c r="I7" s="16">
        <f t="shared" si="0"/>
        <v>7.55</v>
      </c>
      <c r="J7" s="16">
        <f t="shared" si="0"/>
        <v>7.55</v>
      </c>
      <c r="K7" s="16">
        <f t="shared" si="0"/>
        <v>7.55</v>
      </c>
      <c r="L7" s="16">
        <f t="shared" si="0"/>
        <v>7.55</v>
      </c>
      <c r="M7" s="16">
        <f t="shared" si="0"/>
        <v>0</v>
      </c>
    </row>
    <row r="8" spans="1:13" ht="12.75">
      <c r="A8" s="8">
        <v>4</v>
      </c>
      <c r="B8" s="21" t="s">
        <v>486</v>
      </c>
      <c r="C8" s="4" t="s">
        <v>19</v>
      </c>
      <c r="D8" s="4" t="s">
        <v>47</v>
      </c>
      <c r="E8" s="13" t="s">
        <v>52</v>
      </c>
      <c r="F8" s="14">
        <v>3.15</v>
      </c>
      <c r="G8" s="1">
        <v>2012</v>
      </c>
      <c r="I8" s="16">
        <f t="shared" si="0"/>
        <v>3.15</v>
      </c>
      <c r="J8" s="16">
        <f t="shared" si="0"/>
        <v>3.15</v>
      </c>
      <c r="K8" s="16">
        <f t="shared" si="0"/>
        <v>3.15</v>
      </c>
      <c r="L8" s="16">
        <f t="shared" si="0"/>
        <v>3.15</v>
      </c>
      <c r="M8" s="16">
        <f t="shared" si="0"/>
        <v>0</v>
      </c>
    </row>
    <row r="9" spans="1:13" ht="12.75">
      <c r="A9" s="8">
        <v>5</v>
      </c>
      <c r="B9" s="21" t="s">
        <v>511</v>
      </c>
      <c r="C9" s="4" t="s">
        <v>43</v>
      </c>
      <c r="D9" s="4" t="s">
        <v>22</v>
      </c>
      <c r="E9" s="13" t="s">
        <v>52</v>
      </c>
      <c r="F9" s="14">
        <v>2.15</v>
      </c>
      <c r="G9" s="1">
        <v>2012</v>
      </c>
      <c r="I9" s="16">
        <f t="shared" si="0"/>
        <v>2.15</v>
      </c>
      <c r="J9" s="16">
        <f t="shared" si="0"/>
        <v>2.15</v>
      </c>
      <c r="K9" s="16">
        <f t="shared" si="0"/>
        <v>2.15</v>
      </c>
      <c r="L9" s="16">
        <f t="shared" si="0"/>
        <v>2.15</v>
      </c>
      <c r="M9" s="16">
        <f t="shared" si="0"/>
        <v>0</v>
      </c>
    </row>
    <row r="10" spans="1:13" ht="12.75">
      <c r="A10" s="8">
        <v>6</v>
      </c>
      <c r="B10" s="27" t="s">
        <v>273</v>
      </c>
      <c r="C10" s="4" t="s">
        <v>21</v>
      </c>
      <c r="D10" s="4" t="s">
        <v>31</v>
      </c>
      <c r="E10" s="13" t="s">
        <v>52</v>
      </c>
      <c r="F10" s="14">
        <v>10.15</v>
      </c>
      <c r="G10" s="1">
        <v>2011</v>
      </c>
      <c r="I10" s="16">
        <f t="shared" si="0"/>
        <v>10.15</v>
      </c>
      <c r="J10" s="16">
        <f t="shared" si="0"/>
        <v>10.15</v>
      </c>
      <c r="K10" s="16">
        <f t="shared" si="0"/>
        <v>10.15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272</v>
      </c>
      <c r="C11" s="4" t="s">
        <v>19</v>
      </c>
      <c r="D11" s="4" t="s">
        <v>45</v>
      </c>
      <c r="E11" s="13" t="s">
        <v>52</v>
      </c>
      <c r="F11" s="14">
        <v>9.35</v>
      </c>
      <c r="G11" s="1">
        <v>2011</v>
      </c>
      <c r="I11" s="16">
        <f t="shared" si="0"/>
        <v>9.35</v>
      </c>
      <c r="J11" s="16">
        <f t="shared" si="0"/>
        <v>9.35</v>
      </c>
      <c r="K11" s="16">
        <f t="shared" si="0"/>
        <v>9.35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3" t="s">
        <v>321</v>
      </c>
      <c r="C12" s="4" t="s">
        <v>21</v>
      </c>
      <c r="D12" s="4" t="s">
        <v>27</v>
      </c>
      <c r="E12" s="4" t="s">
        <v>52</v>
      </c>
      <c r="F12" s="18">
        <v>4.55</v>
      </c>
      <c r="G12" s="4">
        <v>2011</v>
      </c>
      <c r="I12" s="16">
        <f t="shared" si="0"/>
        <v>4.55</v>
      </c>
      <c r="J12" s="16">
        <f t="shared" si="0"/>
        <v>4.55</v>
      </c>
      <c r="K12" s="16">
        <f t="shared" si="0"/>
        <v>4.55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678</v>
      </c>
      <c r="C13" s="4" t="s">
        <v>40</v>
      </c>
      <c r="D13" s="4" t="s">
        <v>37</v>
      </c>
      <c r="E13" s="13" t="s">
        <v>52</v>
      </c>
      <c r="F13" s="14">
        <v>3.1</v>
      </c>
      <c r="G13" s="1">
        <v>2011</v>
      </c>
      <c r="I13" s="16">
        <f t="shared" si="0"/>
        <v>3.1</v>
      </c>
      <c r="J13" s="16">
        <f t="shared" si="0"/>
        <v>3.1</v>
      </c>
      <c r="K13" s="16">
        <f t="shared" si="0"/>
        <v>3.1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334</v>
      </c>
      <c r="C14" s="4" t="s">
        <v>21</v>
      </c>
      <c r="D14" s="4" t="s">
        <v>29</v>
      </c>
      <c r="E14" s="4" t="s">
        <v>52</v>
      </c>
      <c r="F14" s="14">
        <v>2.6</v>
      </c>
      <c r="G14" s="1">
        <v>2011</v>
      </c>
      <c r="I14" s="16">
        <f t="shared" si="0"/>
        <v>2.6</v>
      </c>
      <c r="J14" s="16">
        <f t="shared" si="0"/>
        <v>2.6</v>
      </c>
      <c r="K14" s="16">
        <f t="shared" si="0"/>
        <v>2.6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701</v>
      </c>
      <c r="C15" s="4" t="s">
        <v>21</v>
      </c>
      <c r="D15" s="4" t="s">
        <v>35</v>
      </c>
      <c r="E15" s="13" t="s">
        <v>52</v>
      </c>
      <c r="F15" s="14">
        <v>2</v>
      </c>
      <c r="G15" s="1">
        <v>2011</v>
      </c>
      <c r="I15" s="16">
        <f aca="true" t="shared" si="1" ref="I15:M24">+IF($G15&gt;=I$3,$F15,0)</f>
        <v>2</v>
      </c>
      <c r="J15" s="16">
        <f t="shared" si="1"/>
        <v>2</v>
      </c>
      <c r="K15" s="16">
        <f t="shared" si="1"/>
        <v>2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366</v>
      </c>
      <c r="C16" s="4" t="s">
        <v>20</v>
      </c>
      <c r="D16" s="4" t="s">
        <v>116</v>
      </c>
      <c r="E16" s="13" t="s">
        <v>52</v>
      </c>
      <c r="F16" s="14">
        <v>0.95</v>
      </c>
      <c r="G16" s="1">
        <v>2011</v>
      </c>
      <c r="I16" s="16">
        <f t="shared" si="1"/>
        <v>0.95</v>
      </c>
      <c r="J16" s="16">
        <f t="shared" si="1"/>
        <v>0.95</v>
      </c>
      <c r="K16" s="16">
        <f t="shared" si="1"/>
        <v>0.95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370</v>
      </c>
      <c r="C17" s="4" t="s">
        <v>40</v>
      </c>
      <c r="D17" s="4" t="s">
        <v>116</v>
      </c>
      <c r="E17" s="13" t="s">
        <v>52</v>
      </c>
      <c r="F17" s="14">
        <v>0.8</v>
      </c>
      <c r="G17" s="1">
        <v>2011</v>
      </c>
      <c r="I17" s="16">
        <f t="shared" si="1"/>
        <v>0.8</v>
      </c>
      <c r="J17" s="16">
        <f t="shared" si="1"/>
        <v>0.8</v>
      </c>
      <c r="K17" s="16">
        <f t="shared" si="1"/>
        <v>0.8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575</v>
      </c>
      <c r="C18" s="4" t="s">
        <v>28</v>
      </c>
      <c r="D18" s="4" t="s">
        <v>191</v>
      </c>
      <c r="E18" s="13" t="s">
        <v>52</v>
      </c>
      <c r="F18" s="14">
        <v>5.65</v>
      </c>
      <c r="G18" s="1">
        <v>2010</v>
      </c>
      <c r="I18" s="16">
        <f t="shared" si="1"/>
        <v>5.65</v>
      </c>
      <c r="J18" s="16">
        <f t="shared" si="1"/>
        <v>5.65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252</v>
      </c>
      <c r="C19" s="4" t="s">
        <v>43</v>
      </c>
      <c r="D19" s="4" t="s">
        <v>37</v>
      </c>
      <c r="E19" s="13" t="s">
        <v>52</v>
      </c>
      <c r="F19" s="14">
        <v>2.35</v>
      </c>
      <c r="G19" s="1">
        <v>2010</v>
      </c>
      <c r="I19" s="16">
        <f t="shared" si="1"/>
        <v>2.35</v>
      </c>
      <c r="J19" s="16">
        <f t="shared" si="1"/>
        <v>2.35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652</v>
      </c>
      <c r="C20" s="4" t="s">
        <v>19</v>
      </c>
      <c r="D20" s="4" t="s">
        <v>25</v>
      </c>
      <c r="E20" s="13" t="s">
        <v>52</v>
      </c>
      <c r="F20" s="16">
        <v>3.65</v>
      </c>
      <c r="G20" s="13">
        <v>2009</v>
      </c>
      <c r="I20" s="16">
        <f t="shared" si="1"/>
        <v>3.65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614</v>
      </c>
      <c r="C21" s="4" t="s">
        <v>40</v>
      </c>
      <c r="D21" s="4" t="s">
        <v>30</v>
      </c>
      <c r="E21" s="13" t="s">
        <v>52</v>
      </c>
      <c r="F21" s="14">
        <v>3.4</v>
      </c>
      <c r="G21" s="1">
        <v>2009</v>
      </c>
      <c r="I21" s="16">
        <f t="shared" si="1"/>
        <v>3.4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233</v>
      </c>
      <c r="C22" s="4" t="s">
        <v>40</v>
      </c>
      <c r="D22" s="4" t="s">
        <v>60</v>
      </c>
      <c r="E22" s="13" t="s">
        <v>52</v>
      </c>
      <c r="F22" s="14">
        <v>2.95</v>
      </c>
      <c r="G22" s="1">
        <v>2009</v>
      </c>
      <c r="I22" s="16">
        <f t="shared" si="1"/>
        <v>2.95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168</v>
      </c>
      <c r="C23" s="4" t="s">
        <v>21</v>
      </c>
      <c r="D23" s="4" t="s">
        <v>48</v>
      </c>
      <c r="E23" s="13" t="s">
        <v>52</v>
      </c>
      <c r="F23" s="14">
        <v>1.9</v>
      </c>
      <c r="G23" s="1">
        <v>2009</v>
      </c>
      <c r="I23" s="16">
        <f t="shared" si="1"/>
        <v>1.9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7" t="s">
        <v>843</v>
      </c>
      <c r="C24" s="4" t="s">
        <v>40</v>
      </c>
      <c r="D24" s="4" t="s">
        <v>116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730</v>
      </c>
      <c r="C25" s="4" t="s">
        <v>33</v>
      </c>
      <c r="D25" s="4" t="s">
        <v>27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213</v>
      </c>
      <c r="C26" s="4" t="s">
        <v>20</v>
      </c>
      <c r="D26" s="4" t="s">
        <v>39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742</v>
      </c>
      <c r="C27" s="4" t="s">
        <v>33</v>
      </c>
      <c r="D27" s="4" t="s">
        <v>47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748</v>
      </c>
      <c r="C28" s="4" t="s">
        <v>40</v>
      </c>
      <c r="D28" s="4" t="s">
        <v>26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827</v>
      </c>
      <c r="C29" s="4" t="s">
        <v>21</v>
      </c>
      <c r="D29" s="4" t="s">
        <v>388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7" t="s">
        <v>802</v>
      </c>
      <c r="C30" s="4" t="s">
        <v>19</v>
      </c>
      <c r="D30" s="4" t="s">
        <v>45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 t="s">
        <v>854</v>
      </c>
      <c r="C31" s="4" t="s">
        <v>19</v>
      </c>
      <c r="D31" s="4" t="s">
        <v>27</v>
      </c>
      <c r="E31" s="13" t="s">
        <v>52</v>
      </c>
      <c r="F31" s="9">
        <v>1</v>
      </c>
      <c r="G31" s="10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826</v>
      </c>
      <c r="C32" s="4" t="s">
        <v>40</v>
      </c>
      <c r="D32" s="4" t="s">
        <v>60</v>
      </c>
      <c r="E32" s="13" t="s">
        <v>52</v>
      </c>
      <c r="F32" s="18">
        <v>1</v>
      </c>
      <c r="G32" s="4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100.05000000000001</v>
      </c>
      <c r="J34" s="17">
        <f>+SUM(J5:J32)</f>
        <v>79.14999999999999</v>
      </c>
      <c r="K34" s="17">
        <f>+SUM(K5:K32)</f>
        <v>71.14999999999999</v>
      </c>
      <c r="L34" s="17">
        <f>+SUM(L5:L32)</f>
        <v>37.65</v>
      </c>
      <c r="M34" s="17">
        <f>+SUM(M5:M32)</f>
        <v>24.8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653</v>
      </c>
      <c r="C40" s="4" t="s">
        <v>19</v>
      </c>
      <c r="D40" s="4" t="s">
        <v>59</v>
      </c>
      <c r="E40" s="13" t="s">
        <v>84</v>
      </c>
      <c r="F40" s="14">
        <v>5.15</v>
      </c>
      <c r="G40" s="1">
        <v>2013</v>
      </c>
      <c r="I40" s="16">
        <f aca="true" t="shared" si="3" ref="I40:I45">+CEILING(IF($I$38&lt;=G40,F40*0.3,0),0.05)</f>
        <v>1.55</v>
      </c>
      <c r="J40" s="16">
        <f aca="true" t="shared" si="4" ref="J40:J45">+CEILING(IF($J$38&lt;=G40,F40*0.3,0),0.05)</f>
        <v>1.55</v>
      </c>
      <c r="K40" s="16">
        <f aca="true" t="shared" si="5" ref="K40:K45">+CEILING(IF($K$38&lt;=G40,F40*0.3,0),0.05)</f>
        <v>1.55</v>
      </c>
      <c r="L40" s="16">
        <f aca="true" t="shared" si="6" ref="L40:L45">+CEILING(IF($L$38&lt;=G40,F40*0.3,0),0.05)</f>
        <v>1.55</v>
      </c>
      <c r="M40" s="16">
        <f aca="true" t="shared" si="7" ref="M40:M45">+CEILING(IF($M$38&lt;=G40,F40*0.3,0),0.05)</f>
        <v>1.55</v>
      </c>
    </row>
    <row r="41" spans="1:13" ht="12.75">
      <c r="A41" s="8">
        <v>2</v>
      </c>
      <c r="B41" s="21" t="s">
        <v>696</v>
      </c>
      <c r="C41" s="4" t="s">
        <v>33</v>
      </c>
      <c r="D41" s="4" t="s">
        <v>388</v>
      </c>
      <c r="E41" s="13" t="s">
        <v>84</v>
      </c>
      <c r="F41" s="14">
        <v>4</v>
      </c>
      <c r="G41" s="1">
        <v>2013</v>
      </c>
      <c r="I41" s="16">
        <f t="shared" si="3"/>
        <v>1.2000000000000002</v>
      </c>
      <c r="J41" s="16">
        <f t="shared" si="4"/>
        <v>1.2000000000000002</v>
      </c>
      <c r="K41" s="16">
        <f t="shared" si="5"/>
        <v>1.2000000000000002</v>
      </c>
      <c r="L41" s="16">
        <f t="shared" si="6"/>
        <v>1.2000000000000002</v>
      </c>
      <c r="M41" s="16">
        <f t="shared" si="7"/>
        <v>1.2000000000000002</v>
      </c>
    </row>
    <row r="42" spans="1:13" ht="12.75">
      <c r="A42" s="8">
        <v>3</v>
      </c>
      <c r="B42" s="21" t="s">
        <v>318</v>
      </c>
      <c r="C42" s="4" t="s">
        <v>19</v>
      </c>
      <c r="D42" s="4" t="s">
        <v>31</v>
      </c>
      <c r="E42" s="13" t="s">
        <v>84</v>
      </c>
      <c r="F42" s="14">
        <v>5.65</v>
      </c>
      <c r="G42" s="1">
        <v>2011</v>
      </c>
      <c r="I42" s="16">
        <f t="shared" si="3"/>
        <v>1.7000000000000002</v>
      </c>
      <c r="J42" s="16">
        <f t="shared" si="4"/>
        <v>1.7000000000000002</v>
      </c>
      <c r="K42" s="16">
        <f t="shared" si="5"/>
        <v>1.7000000000000002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333</v>
      </c>
      <c r="C43" s="4" t="s">
        <v>19</v>
      </c>
      <c r="D43" s="4" t="s">
        <v>23</v>
      </c>
      <c r="E43" s="13" t="s">
        <v>84</v>
      </c>
      <c r="F43" s="14">
        <v>2.75</v>
      </c>
      <c r="G43" s="1">
        <v>2011</v>
      </c>
      <c r="I43" s="16">
        <f t="shared" si="3"/>
        <v>0.8500000000000001</v>
      </c>
      <c r="J43" s="16">
        <f t="shared" si="4"/>
        <v>0.8500000000000001</v>
      </c>
      <c r="K43" s="16">
        <f t="shared" si="5"/>
        <v>0.8500000000000001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375</v>
      </c>
      <c r="C44" s="4" t="s">
        <v>40</v>
      </c>
      <c r="D44" s="4" t="s">
        <v>50</v>
      </c>
      <c r="E44" s="13" t="s">
        <v>84</v>
      </c>
      <c r="F44" s="14">
        <v>2.6</v>
      </c>
      <c r="G44" s="1">
        <v>2011</v>
      </c>
      <c r="I44" s="16">
        <f t="shared" si="3"/>
        <v>0.8</v>
      </c>
      <c r="J44" s="16">
        <f t="shared" si="4"/>
        <v>0.8</v>
      </c>
      <c r="K44" s="16">
        <f t="shared" si="5"/>
        <v>0.8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 t="s">
        <v>355</v>
      </c>
      <c r="C45" s="4" t="s">
        <v>17</v>
      </c>
      <c r="D45" s="4" t="s">
        <v>59</v>
      </c>
      <c r="E45" s="13" t="s">
        <v>84</v>
      </c>
      <c r="F45" s="14">
        <v>1.75</v>
      </c>
      <c r="G45" s="1">
        <v>2011</v>
      </c>
      <c r="I45" s="16">
        <f t="shared" si="3"/>
        <v>0.55</v>
      </c>
      <c r="J45" s="16">
        <f t="shared" si="4"/>
        <v>0.55</v>
      </c>
      <c r="K45" s="16">
        <f t="shared" si="5"/>
        <v>0.55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18"/>
      <c r="G46" s="4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6.65</v>
      </c>
      <c r="J48" s="12">
        <f>+SUM(J40:J47)</f>
        <v>6.65</v>
      </c>
      <c r="K48" s="12">
        <f>+SUM(K40:K47)</f>
        <v>6.65</v>
      </c>
      <c r="L48" s="12">
        <f>+SUM(L40:L47)</f>
        <v>2.75</v>
      </c>
      <c r="M48" s="12">
        <f>+SUM(M40:M47)</f>
        <v>2.75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541</v>
      </c>
      <c r="C54" s="4" t="s">
        <v>19</v>
      </c>
      <c r="D54" s="4" t="s">
        <v>27</v>
      </c>
      <c r="E54" s="13">
        <v>2009</v>
      </c>
      <c r="F54" s="14">
        <v>0.9</v>
      </c>
      <c r="G54" s="1">
        <v>2012</v>
      </c>
      <c r="I54" s="16">
        <f aca="true" t="shared" si="8" ref="I54:I60">+CEILING(IF($I$52=E54,F54,IF($I$52&lt;=G54,F54*0.3,0)),0.05)</f>
        <v>0.9</v>
      </c>
      <c r="J54" s="16">
        <f aca="true" t="shared" si="9" ref="J54:J60">+CEILING(IF($J$52&lt;=G54,F54*0.3,0),0.05)</f>
        <v>0.30000000000000004</v>
      </c>
      <c r="K54" s="16">
        <f aca="true" t="shared" si="10" ref="K54:K60">+CEILING(IF($K$52&lt;=G54,F54*0.3,0),0.05)</f>
        <v>0.30000000000000004</v>
      </c>
      <c r="L54" s="16">
        <f aca="true" t="shared" si="11" ref="L54:L60">+CEILING(IF($L$52&lt;=G54,F54*0.3,0),0.05)</f>
        <v>0.30000000000000004</v>
      </c>
      <c r="M54" s="16">
        <f aca="true" t="shared" si="12" ref="M54:M60">CEILING(IF($M$52&lt;=G54,F54*0.3,0),0.05)</f>
        <v>0</v>
      </c>
    </row>
    <row r="55" spans="1:13" ht="12.75">
      <c r="A55" s="8">
        <v>2</v>
      </c>
      <c r="B55" s="21" t="s">
        <v>211</v>
      </c>
      <c r="C55" s="4" t="s">
        <v>40</v>
      </c>
      <c r="D55" s="4" t="s">
        <v>45</v>
      </c>
      <c r="E55" s="13">
        <v>2008</v>
      </c>
      <c r="F55" s="14">
        <v>5.85</v>
      </c>
      <c r="G55" s="1">
        <v>2010</v>
      </c>
      <c r="I55" s="16">
        <f t="shared" si="8"/>
        <v>1.8</v>
      </c>
      <c r="J55" s="16">
        <f t="shared" si="9"/>
        <v>1.8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251</v>
      </c>
      <c r="C56" s="4" t="s">
        <v>20</v>
      </c>
      <c r="D56" s="4" t="s">
        <v>26</v>
      </c>
      <c r="E56" s="13">
        <v>2007</v>
      </c>
      <c r="F56" s="14">
        <v>1.95</v>
      </c>
      <c r="G56" s="1">
        <v>2010</v>
      </c>
      <c r="I56" s="16">
        <f t="shared" si="8"/>
        <v>0.6000000000000001</v>
      </c>
      <c r="J56" s="16">
        <f t="shared" si="9"/>
        <v>0.6000000000000001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445</v>
      </c>
      <c r="C57" s="4" t="s">
        <v>40</v>
      </c>
      <c r="D57" s="4" t="s">
        <v>34</v>
      </c>
      <c r="E57" s="13">
        <v>2008</v>
      </c>
      <c r="F57" s="14">
        <v>9.1</v>
      </c>
      <c r="G57" s="1">
        <v>2009</v>
      </c>
      <c r="I57" s="16">
        <f t="shared" si="8"/>
        <v>2.75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" t="s">
        <v>397</v>
      </c>
      <c r="C58" s="4" t="s">
        <v>19</v>
      </c>
      <c r="D58" s="4" t="s">
        <v>53</v>
      </c>
      <c r="E58" s="13">
        <v>2008</v>
      </c>
      <c r="F58" s="18">
        <v>6.4</v>
      </c>
      <c r="G58" s="4">
        <v>2009</v>
      </c>
      <c r="I58" s="16">
        <f t="shared" si="8"/>
        <v>1.9500000000000002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485</v>
      </c>
      <c r="C59" s="4" t="s">
        <v>33</v>
      </c>
      <c r="D59" s="4" t="s">
        <v>41</v>
      </c>
      <c r="E59" s="13">
        <v>2008</v>
      </c>
      <c r="F59" s="14">
        <v>4.55</v>
      </c>
      <c r="G59" s="1">
        <v>2009</v>
      </c>
      <c r="I59" s="16">
        <f t="shared" si="8"/>
        <v>1.4000000000000001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158</v>
      </c>
      <c r="C60" s="4" t="s">
        <v>40</v>
      </c>
      <c r="D60" s="4" t="s">
        <v>45</v>
      </c>
      <c r="E60" s="13">
        <v>2005</v>
      </c>
      <c r="F60" s="14">
        <v>4.25</v>
      </c>
      <c r="G60" s="1">
        <v>2009</v>
      </c>
      <c r="I60" s="16">
        <f t="shared" si="8"/>
        <v>1.3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177</v>
      </c>
      <c r="C61" s="4" t="s">
        <v>19</v>
      </c>
      <c r="D61" s="4" t="s">
        <v>36</v>
      </c>
      <c r="E61" s="4">
        <v>2007</v>
      </c>
      <c r="F61" s="14">
        <v>3.4</v>
      </c>
      <c r="G61" s="1">
        <v>2009</v>
      </c>
      <c r="I61" s="16">
        <f aca="true" t="shared" si="13" ref="I61:I66">+CEILING(IF($I$52=E61,F61,IF($I$52&lt;=G61,F61*0.3,0)),0.05)</f>
        <v>1.05</v>
      </c>
      <c r="J61" s="16">
        <f aca="true" t="shared" si="14" ref="J61:J66">+CEILING(IF($J$52&lt;=G61,F61*0.3,0),0.05)</f>
        <v>0</v>
      </c>
      <c r="K61" s="16">
        <f aca="true" t="shared" si="15" ref="K61:K66">+CEILING(IF($K$52&lt;=G61,F61*0.3,0),0.05)</f>
        <v>0</v>
      </c>
      <c r="L61" s="16">
        <f aca="true" t="shared" si="16" ref="L61:L66">+CEILING(IF($L$52&lt;=G61,F61*0.3,0),0.05)</f>
        <v>0</v>
      </c>
      <c r="M61" s="16">
        <f aca="true" t="shared" si="17" ref="M61:M66">CEILING(IF($M$52&lt;=G61,F61*0.3,0),0.05)</f>
        <v>0</v>
      </c>
    </row>
    <row r="62" spans="1:13" ht="12.75">
      <c r="A62" s="8">
        <v>9</v>
      </c>
      <c r="B62" s="21" t="s">
        <v>533</v>
      </c>
      <c r="C62" s="4" t="s">
        <v>40</v>
      </c>
      <c r="D62" s="4" t="s">
        <v>49</v>
      </c>
      <c r="E62" s="13">
        <v>2009</v>
      </c>
      <c r="F62" s="14">
        <v>1</v>
      </c>
      <c r="G62" s="1">
        <v>2009</v>
      </c>
      <c r="I62" s="16">
        <f t="shared" si="13"/>
        <v>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7" t="s">
        <v>397</v>
      </c>
      <c r="C63" s="4" t="s">
        <v>19</v>
      </c>
      <c r="D63" s="4" t="s">
        <v>53</v>
      </c>
      <c r="E63" s="13">
        <v>2009</v>
      </c>
      <c r="F63" s="9">
        <v>1</v>
      </c>
      <c r="G63" s="10">
        <v>2009</v>
      </c>
      <c r="I63" s="16">
        <f t="shared" si="13"/>
        <v>1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15"/>
      <c r="D65" s="4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21"/>
      <c r="D66" s="4"/>
      <c r="E66" s="13"/>
      <c r="F66" s="14"/>
      <c r="G66" s="1"/>
      <c r="I66" s="16">
        <f t="shared" si="13"/>
        <v>0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13.750000000000002</v>
      </c>
      <c r="J68" s="17">
        <f>+SUM(J54:J67)</f>
        <v>2.7</v>
      </c>
      <c r="K68" s="17">
        <f>+SUM(K54:K67)</f>
        <v>0.30000000000000004</v>
      </c>
      <c r="L68" s="17">
        <f>+SUM(L54:L67)</f>
        <v>0.30000000000000004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98" t="s">
        <v>55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58</v>
      </c>
      <c r="C72" s="6"/>
      <c r="D72" s="6"/>
      <c r="E72" s="6"/>
      <c r="F72" s="6" t="s">
        <v>57</v>
      </c>
      <c r="G72" s="6" t="s">
        <v>56</v>
      </c>
      <c r="I72" s="7">
        <f>+I$3</f>
        <v>2009</v>
      </c>
      <c r="J72" s="7">
        <f>+J$3</f>
        <v>2010</v>
      </c>
      <c r="K72" s="7">
        <f>+K$3</f>
        <v>2011</v>
      </c>
      <c r="L72" s="7">
        <f>+L$3</f>
        <v>2012</v>
      </c>
      <c r="M72" s="7">
        <f>+M$3</f>
        <v>2013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>
        <v>1</v>
      </c>
      <c r="B74" s="96"/>
      <c r="C74" s="96"/>
      <c r="D74" s="96"/>
      <c r="E74" s="96"/>
      <c r="F74" s="18"/>
      <c r="G74" s="4"/>
      <c r="I74" s="29">
        <f>+F74</f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2</v>
      </c>
      <c r="B75" s="96"/>
      <c r="C75" s="96"/>
      <c r="D75" s="96"/>
      <c r="E75" s="96"/>
      <c r="I75" s="29">
        <f>+F75</f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7.5" customHeight="1">
      <c r="A76" s="8"/>
      <c r="I76" s="20"/>
      <c r="J76" s="20"/>
      <c r="K76" s="20"/>
      <c r="L76" s="20"/>
      <c r="M76" s="20"/>
    </row>
    <row r="77" spans="1:13" ht="12.75">
      <c r="A77" s="8"/>
      <c r="I77" s="12">
        <f>+SUM(I74:I76)</f>
        <v>0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608</v>
      </c>
      <c r="C5" s="4" t="s">
        <v>19</v>
      </c>
      <c r="D5" s="4" t="s">
        <v>38</v>
      </c>
      <c r="E5" s="13" t="s">
        <v>52</v>
      </c>
      <c r="F5" s="14">
        <v>4.15</v>
      </c>
      <c r="G5" s="1">
        <v>2013</v>
      </c>
      <c r="I5" s="16">
        <f aca="true" t="shared" si="0" ref="I5:M14">+IF($G5&gt;=I$3,$F5,0)</f>
        <v>4.15</v>
      </c>
      <c r="J5" s="16">
        <f t="shared" si="0"/>
        <v>4.15</v>
      </c>
      <c r="K5" s="16">
        <f t="shared" si="0"/>
        <v>4.15</v>
      </c>
      <c r="L5" s="16">
        <f t="shared" si="0"/>
        <v>4.15</v>
      </c>
      <c r="M5" s="16">
        <f t="shared" si="0"/>
        <v>4.15</v>
      </c>
    </row>
    <row r="6" spans="1:13" ht="12.75">
      <c r="A6" s="8">
        <v>2</v>
      </c>
      <c r="B6" s="3" t="s">
        <v>719</v>
      </c>
      <c r="C6" s="4" t="s">
        <v>19</v>
      </c>
      <c r="D6" s="4" t="s">
        <v>53</v>
      </c>
      <c r="E6" s="13" t="s">
        <v>52</v>
      </c>
      <c r="F6" s="14">
        <v>3.35</v>
      </c>
      <c r="G6" s="1">
        <v>2013</v>
      </c>
      <c r="I6" s="16">
        <f t="shared" si="0"/>
        <v>3.35</v>
      </c>
      <c r="J6" s="16">
        <f t="shared" si="0"/>
        <v>3.35</v>
      </c>
      <c r="K6" s="16">
        <f t="shared" si="0"/>
        <v>3.35</v>
      </c>
      <c r="L6" s="16">
        <f t="shared" si="0"/>
        <v>3.35</v>
      </c>
      <c r="M6" s="16">
        <f t="shared" si="0"/>
        <v>3.35</v>
      </c>
    </row>
    <row r="7" spans="1:13" ht="12.75">
      <c r="A7" s="8">
        <v>3</v>
      </c>
      <c r="B7" s="3" t="s">
        <v>644</v>
      </c>
      <c r="C7" s="4" t="s">
        <v>21</v>
      </c>
      <c r="D7" s="4" t="s">
        <v>51</v>
      </c>
      <c r="E7" s="13" t="s">
        <v>52</v>
      </c>
      <c r="F7" s="14">
        <v>2.55</v>
      </c>
      <c r="G7" s="1">
        <v>2013</v>
      </c>
      <c r="I7" s="16">
        <f t="shared" si="0"/>
        <v>2.55</v>
      </c>
      <c r="J7" s="16">
        <f t="shared" si="0"/>
        <v>2.55</v>
      </c>
      <c r="K7" s="16">
        <f t="shared" si="0"/>
        <v>2.55</v>
      </c>
      <c r="L7" s="16">
        <f t="shared" si="0"/>
        <v>2.55</v>
      </c>
      <c r="M7" s="16">
        <f t="shared" si="0"/>
        <v>2.55</v>
      </c>
    </row>
    <row r="8" spans="1:13" ht="12.75">
      <c r="A8" s="8">
        <v>4</v>
      </c>
      <c r="B8" s="3" t="s">
        <v>676</v>
      </c>
      <c r="C8" s="4" t="s">
        <v>43</v>
      </c>
      <c r="D8" s="4" t="s">
        <v>26</v>
      </c>
      <c r="E8" s="13" t="s">
        <v>52</v>
      </c>
      <c r="F8" s="14">
        <v>1</v>
      </c>
      <c r="G8" s="1">
        <v>2013</v>
      </c>
      <c r="I8" s="16">
        <f t="shared" si="0"/>
        <v>1</v>
      </c>
      <c r="J8" s="16">
        <f t="shared" si="0"/>
        <v>1</v>
      </c>
      <c r="K8" s="16">
        <f t="shared" si="0"/>
        <v>1</v>
      </c>
      <c r="L8" s="16">
        <f t="shared" si="0"/>
        <v>1</v>
      </c>
      <c r="M8" s="16">
        <f t="shared" si="0"/>
        <v>1</v>
      </c>
    </row>
    <row r="9" spans="1:13" ht="12.75">
      <c r="A9" s="8">
        <v>5</v>
      </c>
      <c r="B9" s="41" t="s">
        <v>421</v>
      </c>
      <c r="C9" s="4" t="s">
        <v>19</v>
      </c>
      <c r="D9" s="4" t="s">
        <v>31</v>
      </c>
      <c r="E9" s="13" t="s">
        <v>52</v>
      </c>
      <c r="F9" s="14">
        <v>7.35</v>
      </c>
      <c r="G9" s="1">
        <v>2012</v>
      </c>
      <c r="I9" s="16">
        <f t="shared" si="0"/>
        <v>7.35</v>
      </c>
      <c r="J9" s="16">
        <f t="shared" si="0"/>
        <v>7.35</v>
      </c>
      <c r="K9" s="16">
        <f t="shared" si="0"/>
        <v>7.35</v>
      </c>
      <c r="L9" s="16">
        <f t="shared" si="0"/>
        <v>7.35</v>
      </c>
      <c r="M9" s="16">
        <f t="shared" si="0"/>
        <v>0</v>
      </c>
    </row>
    <row r="10" spans="1:13" ht="12.75">
      <c r="A10" s="8">
        <v>6</v>
      </c>
      <c r="B10" s="36" t="s">
        <v>148</v>
      </c>
      <c r="C10" s="4" t="s">
        <v>21</v>
      </c>
      <c r="D10" s="4" t="s">
        <v>41</v>
      </c>
      <c r="E10" s="13" t="s">
        <v>52</v>
      </c>
      <c r="F10" s="14">
        <v>4.15</v>
      </c>
      <c r="G10" s="1">
        <v>2012</v>
      </c>
      <c r="I10" s="16">
        <f t="shared" si="0"/>
        <v>4.15</v>
      </c>
      <c r="J10" s="16">
        <f t="shared" si="0"/>
        <v>4.15</v>
      </c>
      <c r="K10" s="16">
        <f t="shared" si="0"/>
        <v>4.15</v>
      </c>
      <c r="L10" s="16">
        <f t="shared" si="0"/>
        <v>4.15</v>
      </c>
      <c r="M10" s="16">
        <f t="shared" si="0"/>
        <v>0</v>
      </c>
    </row>
    <row r="11" spans="1:13" ht="12.75">
      <c r="A11" s="8">
        <v>7</v>
      </c>
      <c r="B11" s="41" t="s">
        <v>420</v>
      </c>
      <c r="C11" s="4" t="s">
        <v>28</v>
      </c>
      <c r="D11" s="4" t="s">
        <v>35</v>
      </c>
      <c r="E11" s="13" t="s">
        <v>52</v>
      </c>
      <c r="F11" s="14">
        <v>3.95</v>
      </c>
      <c r="G11" s="1">
        <v>2012</v>
      </c>
      <c r="I11" s="16">
        <f t="shared" si="0"/>
        <v>3.95</v>
      </c>
      <c r="J11" s="16">
        <f t="shared" si="0"/>
        <v>3.95</v>
      </c>
      <c r="K11" s="16">
        <f t="shared" si="0"/>
        <v>3.95</v>
      </c>
      <c r="L11" s="16">
        <f t="shared" si="0"/>
        <v>3.95</v>
      </c>
      <c r="M11" s="16">
        <f t="shared" si="0"/>
        <v>0</v>
      </c>
    </row>
    <row r="12" spans="1:13" ht="12.75">
      <c r="A12" s="8">
        <v>8</v>
      </c>
      <c r="B12" s="3" t="s">
        <v>476</v>
      </c>
      <c r="C12" s="4" t="s">
        <v>20</v>
      </c>
      <c r="D12" s="4" t="s">
        <v>29</v>
      </c>
      <c r="E12" s="13" t="s">
        <v>52</v>
      </c>
      <c r="F12" s="14">
        <v>3.9</v>
      </c>
      <c r="G12" s="1">
        <v>2012</v>
      </c>
      <c r="I12" s="16">
        <f t="shared" si="0"/>
        <v>3.9</v>
      </c>
      <c r="J12" s="16">
        <f t="shared" si="0"/>
        <v>3.9</v>
      </c>
      <c r="K12" s="16">
        <f t="shared" si="0"/>
        <v>3.9</v>
      </c>
      <c r="L12" s="16">
        <f t="shared" si="0"/>
        <v>3.9</v>
      </c>
      <c r="M12" s="16">
        <f t="shared" si="0"/>
        <v>0</v>
      </c>
    </row>
    <row r="13" spans="1:13" ht="12.75">
      <c r="A13" s="8">
        <v>9</v>
      </c>
      <c r="B13" s="36" t="s">
        <v>501</v>
      </c>
      <c r="C13" s="4" t="s">
        <v>19</v>
      </c>
      <c r="D13" s="4" t="s">
        <v>37</v>
      </c>
      <c r="E13" s="13" t="s">
        <v>52</v>
      </c>
      <c r="F13" s="14">
        <v>3.25</v>
      </c>
      <c r="G13" s="1">
        <v>2012</v>
      </c>
      <c r="I13" s="16">
        <f t="shared" si="0"/>
        <v>3.25</v>
      </c>
      <c r="J13" s="16">
        <f t="shared" si="0"/>
        <v>3.25</v>
      </c>
      <c r="K13" s="16">
        <f t="shared" si="0"/>
        <v>3.25</v>
      </c>
      <c r="L13" s="16">
        <f t="shared" si="0"/>
        <v>3.25</v>
      </c>
      <c r="M13" s="16">
        <f t="shared" si="0"/>
        <v>0</v>
      </c>
    </row>
    <row r="14" spans="1:13" ht="12.75">
      <c r="A14" s="8">
        <v>10</v>
      </c>
      <c r="B14" s="41" t="s">
        <v>520</v>
      </c>
      <c r="C14" s="4" t="s">
        <v>40</v>
      </c>
      <c r="D14" s="4" t="s">
        <v>25</v>
      </c>
      <c r="E14" s="13" t="s">
        <v>52</v>
      </c>
      <c r="F14" s="14">
        <v>2.4</v>
      </c>
      <c r="G14" s="1">
        <v>2012</v>
      </c>
      <c r="I14" s="16">
        <f t="shared" si="0"/>
        <v>2.4</v>
      </c>
      <c r="J14" s="16">
        <f t="shared" si="0"/>
        <v>2.4</v>
      </c>
      <c r="K14" s="16">
        <f t="shared" si="0"/>
        <v>2.4</v>
      </c>
      <c r="L14" s="16">
        <f t="shared" si="0"/>
        <v>2.4</v>
      </c>
      <c r="M14" s="16">
        <f t="shared" si="0"/>
        <v>0</v>
      </c>
    </row>
    <row r="15" spans="1:13" ht="12.75">
      <c r="A15" s="8">
        <v>11</v>
      </c>
      <c r="B15" s="36" t="s">
        <v>282</v>
      </c>
      <c r="C15" s="4" t="s">
        <v>40</v>
      </c>
      <c r="D15" s="4" t="s">
        <v>53</v>
      </c>
      <c r="E15" s="13" t="s">
        <v>52</v>
      </c>
      <c r="F15" s="18">
        <v>7.5</v>
      </c>
      <c r="G15" s="4">
        <v>2011</v>
      </c>
      <c r="I15" s="16">
        <f aca="true" t="shared" si="1" ref="I15:M24">+IF($G15&gt;=I$3,$F15,0)</f>
        <v>7.5</v>
      </c>
      <c r="J15" s="16">
        <f t="shared" si="1"/>
        <v>7.5</v>
      </c>
      <c r="K15" s="16">
        <f t="shared" si="1"/>
        <v>7.5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41" t="s">
        <v>336</v>
      </c>
      <c r="C16" s="4" t="s">
        <v>40</v>
      </c>
      <c r="D16" s="4" t="s">
        <v>49</v>
      </c>
      <c r="E16" s="13" t="s">
        <v>52</v>
      </c>
      <c r="F16" s="14">
        <v>3.75</v>
      </c>
      <c r="G16" s="1">
        <v>2011</v>
      </c>
      <c r="I16" s="16">
        <f t="shared" si="1"/>
        <v>3.75</v>
      </c>
      <c r="J16" s="16">
        <f t="shared" si="1"/>
        <v>3.75</v>
      </c>
      <c r="K16" s="16">
        <f t="shared" si="1"/>
        <v>3.75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34" t="s">
        <v>645</v>
      </c>
      <c r="C17" s="4" t="s">
        <v>43</v>
      </c>
      <c r="D17" s="4" t="s">
        <v>31</v>
      </c>
      <c r="E17" s="13" t="s">
        <v>52</v>
      </c>
      <c r="F17" s="14">
        <v>3.05</v>
      </c>
      <c r="G17" s="1">
        <v>2011</v>
      </c>
      <c r="I17" s="16">
        <f t="shared" si="1"/>
        <v>3.05</v>
      </c>
      <c r="J17" s="16">
        <f t="shared" si="1"/>
        <v>3.05</v>
      </c>
      <c r="K17" s="16">
        <f t="shared" si="1"/>
        <v>3.05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6" t="s">
        <v>626</v>
      </c>
      <c r="C18" s="4" t="s">
        <v>19</v>
      </c>
      <c r="D18" s="4" t="s">
        <v>388</v>
      </c>
      <c r="E18" s="13" t="s">
        <v>52</v>
      </c>
      <c r="F18" s="14">
        <v>2.65</v>
      </c>
      <c r="G18" s="1">
        <v>2011</v>
      </c>
      <c r="I18" s="16">
        <f t="shared" si="1"/>
        <v>2.65</v>
      </c>
      <c r="J18" s="16">
        <f t="shared" si="1"/>
        <v>2.65</v>
      </c>
      <c r="K18" s="16">
        <f t="shared" si="1"/>
        <v>2.65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6" t="s">
        <v>625</v>
      </c>
      <c r="C19" s="4" t="s">
        <v>21</v>
      </c>
      <c r="D19" s="4" t="s">
        <v>31</v>
      </c>
      <c r="E19" s="4" t="s">
        <v>52</v>
      </c>
      <c r="F19" s="18">
        <v>2</v>
      </c>
      <c r="G19" s="4">
        <v>2011</v>
      </c>
      <c r="I19" s="16">
        <f t="shared" si="1"/>
        <v>2</v>
      </c>
      <c r="J19" s="16">
        <f t="shared" si="1"/>
        <v>2</v>
      </c>
      <c r="K19" s="16">
        <f t="shared" si="1"/>
        <v>2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46" t="s">
        <v>101</v>
      </c>
      <c r="C20" s="4" t="s">
        <v>563</v>
      </c>
      <c r="D20" s="4" t="s">
        <v>22</v>
      </c>
      <c r="E20" s="13" t="s">
        <v>52</v>
      </c>
      <c r="F20" s="14">
        <v>1.15</v>
      </c>
      <c r="G20" s="1">
        <v>2011</v>
      </c>
      <c r="I20" s="16">
        <f t="shared" si="1"/>
        <v>1.15</v>
      </c>
      <c r="J20" s="16">
        <f t="shared" si="1"/>
        <v>1.15</v>
      </c>
      <c r="K20" s="16">
        <f t="shared" si="1"/>
        <v>1.15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6" t="s">
        <v>378</v>
      </c>
      <c r="C21" s="4" t="s">
        <v>40</v>
      </c>
      <c r="D21" s="4" t="s">
        <v>30</v>
      </c>
      <c r="E21" s="13" t="s">
        <v>52</v>
      </c>
      <c r="F21" s="14">
        <v>0.8</v>
      </c>
      <c r="G21" s="1">
        <v>2011</v>
      </c>
      <c r="I21" s="16">
        <f t="shared" si="1"/>
        <v>0.8</v>
      </c>
      <c r="J21" s="16">
        <f t="shared" si="1"/>
        <v>0.8</v>
      </c>
      <c r="K21" s="16">
        <f t="shared" si="1"/>
        <v>0.8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6" t="s">
        <v>459</v>
      </c>
      <c r="C22" s="4" t="s">
        <v>40</v>
      </c>
      <c r="D22" s="4" t="s">
        <v>50</v>
      </c>
      <c r="E22" s="13" t="s">
        <v>52</v>
      </c>
      <c r="F22" s="14">
        <v>5.85</v>
      </c>
      <c r="G22" s="1">
        <v>2010</v>
      </c>
      <c r="I22" s="16">
        <f t="shared" si="1"/>
        <v>5.85</v>
      </c>
      <c r="J22" s="16">
        <f t="shared" si="1"/>
        <v>5.85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6" t="s">
        <v>193</v>
      </c>
      <c r="C23" s="4" t="s">
        <v>43</v>
      </c>
      <c r="D23" s="4" t="s">
        <v>38</v>
      </c>
      <c r="E23" s="13" t="s">
        <v>52</v>
      </c>
      <c r="F23" s="14">
        <v>5.4</v>
      </c>
      <c r="G23" s="1">
        <v>2010</v>
      </c>
      <c r="I23" s="16">
        <f t="shared" si="1"/>
        <v>5.4</v>
      </c>
      <c r="J23" s="16">
        <f t="shared" si="1"/>
        <v>5.4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6" t="s">
        <v>635</v>
      </c>
      <c r="C24" s="4" t="s">
        <v>20</v>
      </c>
      <c r="D24" s="4" t="s">
        <v>26</v>
      </c>
      <c r="E24" s="13" t="s">
        <v>52</v>
      </c>
      <c r="F24" s="14">
        <v>1.15</v>
      </c>
      <c r="G24" s="2">
        <v>2010</v>
      </c>
      <c r="I24" s="16">
        <f t="shared" si="1"/>
        <v>1.15</v>
      </c>
      <c r="J24" s="16">
        <f t="shared" si="1"/>
        <v>1.15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43" t="s">
        <v>122</v>
      </c>
      <c r="C25" s="4" t="s">
        <v>21</v>
      </c>
      <c r="D25" s="4" t="s">
        <v>29</v>
      </c>
      <c r="E25" s="13" t="s">
        <v>52</v>
      </c>
      <c r="F25" s="14">
        <v>6.2</v>
      </c>
      <c r="G25" s="1">
        <v>2009</v>
      </c>
      <c r="I25" s="16">
        <f aca="true" t="shared" si="2" ref="I25:M32">+IF($G25&gt;=I$3,$F25,0)</f>
        <v>6.2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43" t="s">
        <v>152</v>
      </c>
      <c r="C26" s="4" t="s">
        <v>21</v>
      </c>
      <c r="D26" s="4" t="s">
        <v>35</v>
      </c>
      <c r="E26" s="13" t="s">
        <v>52</v>
      </c>
      <c r="F26" s="14">
        <v>4.55</v>
      </c>
      <c r="G26" s="1">
        <v>2009</v>
      </c>
      <c r="I26" s="16">
        <f t="shared" si="2"/>
        <v>4.55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6" t="s">
        <v>160</v>
      </c>
      <c r="C27" s="4" t="s">
        <v>17</v>
      </c>
      <c r="D27" s="4" t="s">
        <v>50</v>
      </c>
      <c r="E27" s="13" t="s">
        <v>52</v>
      </c>
      <c r="F27" s="14">
        <v>4.05</v>
      </c>
      <c r="G27" s="1">
        <v>2009</v>
      </c>
      <c r="I27" s="16">
        <f t="shared" si="2"/>
        <v>4.05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6" t="s">
        <v>186</v>
      </c>
      <c r="C28" s="4" t="s">
        <v>21</v>
      </c>
      <c r="D28" s="4" t="s">
        <v>39</v>
      </c>
      <c r="E28" s="4" t="s">
        <v>52</v>
      </c>
      <c r="F28" s="18">
        <v>2.1</v>
      </c>
      <c r="G28" s="4">
        <v>2009</v>
      </c>
      <c r="I28" s="16">
        <f t="shared" si="2"/>
        <v>2.1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6" t="s">
        <v>185</v>
      </c>
      <c r="C29" s="4" t="s">
        <v>33</v>
      </c>
      <c r="D29" s="4" t="s">
        <v>25</v>
      </c>
      <c r="E29" s="13" t="s">
        <v>52</v>
      </c>
      <c r="F29" s="14">
        <v>1.85</v>
      </c>
      <c r="G29" s="1">
        <v>2009</v>
      </c>
      <c r="I29" s="16">
        <f t="shared" si="2"/>
        <v>1.85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 t="s">
        <v>199</v>
      </c>
      <c r="C30" s="4" t="s">
        <v>19</v>
      </c>
      <c r="D30" s="4" t="s">
        <v>35</v>
      </c>
      <c r="E30" s="13" t="s">
        <v>52</v>
      </c>
      <c r="F30" s="14">
        <v>1</v>
      </c>
      <c r="G30" s="2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 t="s">
        <v>786</v>
      </c>
      <c r="C31" s="4" t="s">
        <v>33</v>
      </c>
      <c r="D31" s="4" t="s">
        <v>25</v>
      </c>
      <c r="E31" s="13" t="s">
        <v>52</v>
      </c>
      <c r="F31" s="14">
        <v>1</v>
      </c>
      <c r="G31" s="2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804</v>
      </c>
      <c r="C32" s="4" t="s">
        <v>19</v>
      </c>
      <c r="D32" s="4" t="s">
        <v>191</v>
      </c>
      <c r="E32" s="13" t="s">
        <v>52</v>
      </c>
      <c r="F32" s="14">
        <v>1</v>
      </c>
      <c r="G32" s="1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91.09999999999998</v>
      </c>
      <c r="J34" s="17">
        <f>+SUM(J5:J32)</f>
        <v>69.35</v>
      </c>
      <c r="K34" s="17">
        <f>+SUM(K5:K32)</f>
        <v>56.94999999999998</v>
      </c>
      <c r="L34" s="17">
        <f>+SUM(L5:L32)</f>
        <v>36.04999999999999</v>
      </c>
      <c r="M34" s="17">
        <f>+SUM(M5:M32)</f>
        <v>11.05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684</v>
      </c>
      <c r="C40" s="4" t="s">
        <v>19</v>
      </c>
      <c r="D40" s="4" t="s">
        <v>116</v>
      </c>
      <c r="E40" s="13" t="s">
        <v>84</v>
      </c>
      <c r="F40" s="14">
        <v>2.35</v>
      </c>
      <c r="G40" s="2">
        <v>2013</v>
      </c>
      <c r="I40" s="16">
        <f aca="true" t="shared" si="3" ref="I40:I46">+CEILING(IF($I$38&lt;=G40,F40*0.3,0),0.05)</f>
        <v>0.75</v>
      </c>
      <c r="J40" s="16">
        <f aca="true" t="shared" si="4" ref="J40:J46">+CEILING(IF($J$38&lt;=G40,F40*0.3,0),0.05)</f>
        <v>0.75</v>
      </c>
      <c r="K40" s="16">
        <f aca="true" t="shared" si="5" ref="K40:K46">+CEILING(IF($K$38&lt;=G40,F40*0.3,0),0.05)</f>
        <v>0.75</v>
      </c>
      <c r="L40" s="16">
        <f aca="true" t="shared" si="6" ref="L40:L46">+CEILING(IF($L$38&lt;=G40,F40*0.3,0),0.05)</f>
        <v>0.75</v>
      </c>
      <c r="M40" s="16">
        <f aca="true" t="shared" si="7" ref="M40:M46">+CEILING(IF($M$38&lt;=G40,F40*0.3,0),0.05)</f>
        <v>0.75</v>
      </c>
    </row>
    <row r="41" spans="1:13" ht="12.75">
      <c r="A41" s="8">
        <v>2</v>
      </c>
      <c r="B41" s="3" t="s">
        <v>448</v>
      </c>
      <c r="C41" s="4" t="s">
        <v>19</v>
      </c>
      <c r="D41" s="4" t="s">
        <v>26</v>
      </c>
      <c r="E41" s="13" t="s">
        <v>84</v>
      </c>
      <c r="F41" s="14">
        <v>4.8</v>
      </c>
      <c r="G41" s="1">
        <v>2012</v>
      </c>
      <c r="I41" s="16">
        <f t="shared" si="3"/>
        <v>1.4500000000000002</v>
      </c>
      <c r="J41" s="16">
        <f t="shared" si="4"/>
        <v>1.4500000000000002</v>
      </c>
      <c r="K41" s="16">
        <f t="shared" si="5"/>
        <v>1.4500000000000002</v>
      </c>
      <c r="L41" s="16">
        <f t="shared" si="6"/>
        <v>1.4500000000000002</v>
      </c>
      <c r="M41" s="16">
        <f t="shared" si="7"/>
        <v>0</v>
      </c>
    </row>
    <row r="42" spans="1:13" ht="12.75">
      <c r="A42" s="8">
        <v>3</v>
      </c>
      <c r="B42" s="15" t="s">
        <v>552</v>
      </c>
      <c r="C42" s="23" t="s">
        <v>19</v>
      </c>
      <c r="D42" s="23" t="s">
        <v>22</v>
      </c>
      <c r="E42" s="13" t="s">
        <v>84</v>
      </c>
      <c r="F42" s="24">
        <v>3.1</v>
      </c>
      <c r="G42" s="25">
        <v>2012</v>
      </c>
      <c r="I42" s="16">
        <f t="shared" si="3"/>
        <v>0.9500000000000001</v>
      </c>
      <c r="J42" s="16">
        <f t="shared" si="4"/>
        <v>0.9500000000000001</v>
      </c>
      <c r="K42" s="16">
        <f t="shared" si="5"/>
        <v>0.9500000000000001</v>
      </c>
      <c r="L42" s="16">
        <f t="shared" si="6"/>
        <v>0.9500000000000001</v>
      </c>
      <c r="M42" s="16">
        <f t="shared" si="7"/>
        <v>0</v>
      </c>
    </row>
    <row r="43" spans="1:13" ht="12.75">
      <c r="A43" s="8">
        <v>4</v>
      </c>
      <c r="B43" s="3" t="s">
        <v>477</v>
      </c>
      <c r="C43" s="4" t="s">
        <v>40</v>
      </c>
      <c r="D43" s="4" t="s">
        <v>18</v>
      </c>
      <c r="E43" s="13" t="s">
        <v>84</v>
      </c>
      <c r="F43" s="18">
        <v>2</v>
      </c>
      <c r="G43" s="4">
        <v>2012</v>
      </c>
      <c r="I43" s="16">
        <f t="shared" si="3"/>
        <v>0.6000000000000001</v>
      </c>
      <c r="J43" s="16">
        <f t="shared" si="4"/>
        <v>0.6000000000000001</v>
      </c>
      <c r="K43" s="16">
        <f t="shared" si="5"/>
        <v>0.6000000000000001</v>
      </c>
      <c r="L43" s="16">
        <f t="shared" si="6"/>
        <v>0.6000000000000001</v>
      </c>
      <c r="M43" s="16">
        <f t="shared" si="7"/>
        <v>0</v>
      </c>
    </row>
    <row r="44" spans="1:13" ht="12.75">
      <c r="A44" s="8">
        <v>5</v>
      </c>
      <c r="B44" s="3" t="s">
        <v>379</v>
      </c>
      <c r="C44" s="4" t="s">
        <v>19</v>
      </c>
      <c r="D44" s="4" t="s">
        <v>191</v>
      </c>
      <c r="E44" s="13" t="s">
        <v>84</v>
      </c>
      <c r="F44" s="14">
        <v>3.6</v>
      </c>
      <c r="G44" s="1">
        <v>2011</v>
      </c>
      <c r="I44" s="16">
        <f t="shared" si="3"/>
        <v>1.1</v>
      </c>
      <c r="J44" s="16">
        <f t="shared" si="4"/>
        <v>1.1</v>
      </c>
      <c r="K44" s="16">
        <f t="shared" si="5"/>
        <v>1.1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354</v>
      </c>
      <c r="C45" s="4" t="s">
        <v>21</v>
      </c>
      <c r="D45" s="4" t="s">
        <v>37</v>
      </c>
      <c r="E45" s="13" t="s">
        <v>84</v>
      </c>
      <c r="F45" s="14">
        <v>3.45</v>
      </c>
      <c r="G45" s="1">
        <v>2011</v>
      </c>
      <c r="I45" s="16">
        <f t="shared" si="3"/>
        <v>1.05</v>
      </c>
      <c r="J45" s="16">
        <f t="shared" si="4"/>
        <v>1.05</v>
      </c>
      <c r="K45" s="16">
        <f t="shared" si="5"/>
        <v>1.05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5.9</v>
      </c>
      <c r="J48" s="12">
        <f>+SUM(J40:J47)</f>
        <v>5.9</v>
      </c>
      <c r="K48" s="12">
        <f>+SUM(K40:K47)</f>
        <v>5.9</v>
      </c>
      <c r="L48" s="12">
        <f>+SUM(L40:L47)</f>
        <v>3.7500000000000004</v>
      </c>
      <c r="M48" s="12">
        <f>+SUM(M40:M47)</f>
        <v>0.75</v>
      </c>
    </row>
    <row r="49" spans="1:13" ht="12.75">
      <c r="A49" s="8"/>
      <c r="I49" s="12"/>
      <c r="J49" s="12"/>
      <c r="K49" s="12"/>
      <c r="L49" s="12"/>
      <c r="M49" s="12"/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6" t="s">
        <v>475</v>
      </c>
      <c r="C54" s="4" t="s">
        <v>19</v>
      </c>
      <c r="D54" s="4" t="s">
        <v>116</v>
      </c>
      <c r="E54" s="13">
        <v>2008</v>
      </c>
      <c r="F54" s="14">
        <v>3.15</v>
      </c>
      <c r="G54" s="1">
        <v>2012</v>
      </c>
      <c r="I54" s="16">
        <f aca="true" t="shared" si="8" ref="I54:I65">+CEILING(IF($I$52=E54,F54,IF($I$52&lt;=G54,F54*0.3,0)),0.05)</f>
        <v>0.9500000000000001</v>
      </c>
      <c r="J54" s="16">
        <f aca="true" t="shared" si="9" ref="J54:J65">+CEILING(IF($J$52&lt;=G54,F54*0.3,0),0.05)</f>
        <v>0.9500000000000001</v>
      </c>
      <c r="K54" s="16">
        <f aca="true" t="shared" si="10" ref="K54:K65">+CEILING(IF($K$52&lt;=G54,F54*0.3,0),0.05)</f>
        <v>0.9500000000000001</v>
      </c>
      <c r="L54" s="16">
        <f aca="true" t="shared" si="11" ref="L54:L65">+CEILING(IF($L$52&lt;=G54,F54*0.3,0),0.05)</f>
        <v>0.9500000000000001</v>
      </c>
      <c r="M54" s="16">
        <f aca="true" t="shared" si="12" ref="M54:M65">CEILING(IF($M$52&lt;=G54,F54*0.3,0),0.05)</f>
        <v>0</v>
      </c>
    </row>
    <row r="55" spans="1:13" ht="12.75">
      <c r="A55" s="8">
        <v>2</v>
      </c>
      <c r="B55" s="42" t="s">
        <v>364</v>
      </c>
      <c r="C55" s="4" t="s">
        <v>19</v>
      </c>
      <c r="D55" s="4" t="s">
        <v>49</v>
      </c>
      <c r="E55" s="13">
        <v>2008</v>
      </c>
      <c r="F55" s="14">
        <v>0.9</v>
      </c>
      <c r="G55" s="1">
        <v>2012</v>
      </c>
      <c r="I55" s="16">
        <f t="shared" si="8"/>
        <v>0.30000000000000004</v>
      </c>
      <c r="J55" s="16">
        <f t="shared" si="9"/>
        <v>0.30000000000000004</v>
      </c>
      <c r="K55" s="16">
        <f t="shared" si="10"/>
        <v>0.30000000000000004</v>
      </c>
      <c r="L55" s="16">
        <f t="shared" si="11"/>
        <v>0.30000000000000004</v>
      </c>
      <c r="M55" s="16">
        <f t="shared" si="12"/>
        <v>0</v>
      </c>
    </row>
    <row r="56" spans="1:13" ht="12.75">
      <c r="A56" s="8">
        <v>3</v>
      </c>
      <c r="B56" s="36" t="s">
        <v>357</v>
      </c>
      <c r="C56" s="4" t="s">
        <v>21</v>
      </c>
      <c r="D56" s="4" t="s">
        <v>26</v>
      </c>
      <c r="E56" s="4">
        <v>2008</v>
      </c>
      <c r="F56" s="18">
        <v>3.15</v>
      </c>
      <c r="G56" s="4">
        <v>2011</v>
      </c>
      <c r="I56" s="16">
        <f t="shared" si="8"/>
        <v>0.9500000000000001</v>
      </c>
      <c r="J56" s="16">
        <f t="shared" si="9"/>
        <v>0.9500000000000001</v>
      </c>
      <c r="K56" s="16">
        <f t="shared" si="10"/>
        <v>0.9500000000000001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41" t="s">
        <v>332</v>
      </c>
      <c r="C57" s="4" t="s">
        <v>19</v>
      </c>
      <c r="D57" s="4" t="s">
        <v>29</v>
      </c>
      <c r="E57" s="13">
        <v>2008</v>
      </c>
      <c r="F57" s="14">
        <v>2.85</v>
      </c>
      <c r="G57" s="1">
        <v>2011</v>
      </c>
      <c r="I57" s="16">
        <f t="shared" si="8"/>
        <v>0.9</v>
      </c>
      <c r="J57" s="16">
        <f t="shared" si="9"/>
        <v>0.9</v>
      </c>
      <c r="K57" s="16">
        <f t="shared" si="10"/>
        <v>0.9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34" t="s">
        <v>107</v>
      </c>
      <c r="C58" s="4" t="s">
        <v>28</v>
      </c>
      <c r="D58" s="4" t="s">
        <v>32</v>
      </c>
      <c r="E58" s="13">
        <v>2008</v>
      </c>
      <c r="F58" s="14">
        <v>0.8</v>
      </c>
      <c r="G58" s="1">
        <v>2011</v>
      </c>
      <c r="I58" s="16">
        <f t="shared" si="8"/>
        <v>0.25</v>
      </c>
      <c r="J58" s="16">
        <f t="shared" si="9"/>
        <v>0.25</v>
      </c>
      <c r="K58" s="16">
        <f t="shared" si="10"/>
        <v>0.25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192</v>
      </c>
      <c r="C59" s="4" t="s">
        <v>21</v>
      </c>
      <c r="D59" s="4" t="s">
        <v>191</v>
      </c>
      <c r="E59" s="13">
        <v>2008</v>
      </c>
      <c r="F59" s="14">
        <v>7.65</v>
      </c>
      <c r="G59" s="1">
        <v>2010</v>
      </c>
      <c r="I59" s="16">
        <f t="shared" si="8"/>
        <v>2.3000000000000003</v>
      </c>
      <c r="J59" s="16">
        <f t="shared" si="9"/>
        <v>2.3000000000000003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246</v>
      </c>
      <c r="C60" s="4" t="s">
        <v>40</v>
      </c>
      <c r="D60" s="4" t="s">
        <v>39</v>
      </c>
      <c r="E60" s="13">
        <v>2007</v>
      </c>
      <c r="F60" s="14">
        <v>2.25</v>
      </c>
      <c r="G60" s="2">
        <v>2010</v>
      </c>
      <c r="I60" s="16">
        <f>+CEILING(IF($I$52=E60,F60,IF($I$52&lt;=G60,F60*0.3,0)),0.05)</f>
        <v>0.7000000000000001</v>
      </c>
      <c r="J60" s="16">
        <f>+CEILING(IF($J$52&lt;=G60,F60*0.3,0),0.05)</f>
        <v>0.7000000000000001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 t="s">
        <v>119</v>
      </c>
      <c r="C61" s="4" t="s">
        <v>19</v>
      </c>
      <c r="D61" s="4" t="s">
        <v>191</v>
      </c>
      <c r="E61" s="13">
        <v>2007</v>
      </c>
      <c r="F61" s="14">
        <v>11.1</v>
      </c>
      <c r="G61" s="1">
        <v>2009</v>
      </c>
      <c r="I61" s="16">
        <f>+CEILING(IF($I$52=E61,F61,IF($I$52&lt;=G61,F61*0.3,0)),0.05)</f>
        <v>3.35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21" t="s">
        <v>161</v>
      </c>
      <c r="C62" s="4" t="s">
        <v>40</v>
      </c>
      <c r="D62" s="4" t="s">
        <v>26</v>
      </c>
      <c r="E62" s="13">
        <v>2006</v>
      </c>
      <c r="F62" s="14">
        <v>3.35</v>
      </c>
      <c r="G62" s="1">
        <v>2009</v>
      </c>
      <c r="I62" s="16">
        <f>+CEILING(IF($I$52=E62,F62,IF($I$52&lt;=G62,F62*0.3,0)),0.05)</f>
        <v>1.05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36" t="s">
        <v>521</v>
      </c>
      <c r="C63" s="4" t="s">
        <v>33</v>
      </c>
      <c r="D63" s="4" t="s">
        <v>48</v>
      </c>
      <c r="E63" s="13">
        <v>2008</v>
      </c>
      <c r="F63" s="14">
        <v>1.6</v>
      </c>
      <c r="G63" s="2">
        <v>2009</v>
      </c>
      <c r="I63" s="16">
        <f>+CEILING(IF($I$52=E63,F63,IF($I$52&lt;=G63,F63*0.3,0)),0.05)</f>
        <v>0.5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>+CEILING(IF($I$52=E64,F64,IF($I$52&lt;=G64,F64*0.3,0)),0.05)</f>
        <v>0</v>
      </c>
      <c r="J64" s="16">
        <f>+CEILING(IF($J$52&lt;=G64,F64*0.3,0),0.05)</f>
        <v>0</v>
      </c>
      <c r="K64" s="16">
        <f>+CEILING(IF($K$52&lt;=G64,F64*0.3,0),0.05)</f>
        <v>0</v>
      </c>
      <c r="L64" s="16">
        <f>+CEILING(IF($L$52&lt;=G64,F64*0.3,0),0.05)</f>
        <v>0</v>
      </c>
      <c r="M64" s="16">
        <f>CEILING(IF($M$52&lt;=G64,F64*0.3,0),0.05)</f>
        <v>0</v>
      </c>
    </row>
    <row r="65" spans="1:13" ht="12.75">
      <c r="A65" s="8">
        <v>12</v>
      </c>
      <c r="B65" s="21"/>
      <c r="D65" s="4"/>
      <c r="E65" s="13"/>
      <c r="F65" s="14"/>
      <c r="G65" s="1"/>
      <c r="I65" s="16">
        <f t="shared" si="8"/>
        <v>0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9:13" ht="7.5" customHeight="1">
      <c r="I66" s="15"/>
      <c r="J66" s="15"/>
      <c r="K66" s="15"/>
      <c r="L66" s="15"/>
      <c r="M66" s="15"/>
    </row>
    <row r="67" spans="9:13" ht="12.75">
      <c r="I67" s="17">
        <f>+SUM(I54:I66)</f>
        <v>11.250000000000002</v>
      </c>
      <c r="J67" s="17">
        <f>+SUM(J54:J66)</f>
        <v>6.3500000000000005</v>
      </c>
      <c r="K67" s="17">
        <f>+SUM(K54:K66)</f>
        <v>3.35</v>
      </c>
      <c r="L67" s="17">
        <f>+SUM(L54:L66)</f>
        <v>1.25</v>
      </c>
      <c r="M67" s="17">
        <f>+SUM(M54:M66)</f>
        <v>0</v>
      </c>
    </row>
    <row r="68" spans="9:13" ht="12.75">
      <c r="I68" s="12"/>
      <c r="J68" s="12"/>
      <c r="K68" s="12"/>
      <c r="L68" s="12"/>
      <c r="M68" s="12"/>
    </row>
    <row r="69" spans="1:13" ht="15.75">
      <c r="A69" s="98" t="s">
        <v>55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9:13" ht="7.5" customHeight="1">
      <c r="I70" s="12"/>
      <c r="J70" s="12"/>
      <c r="K70" s="12"/>
      <c r="L70" s="12"/>
      <c r="M70" s="12"/>
    </row>
    <row r="71" spans="1:13" ht="12.75">
      <c r="A71" s="8"/>
      <c r="B71" s="5" t="s">
        <v>58</v>
      </c>
      <c r="C71" s="6"/>
      <c r="D71" s="6"/>
      <c r="E71" s="6"/>
      <c r="F71" s="6" t="s">
        <v>57</v>
      </c>
      <c r="G71" s="6" t="s">
        <v>56</v>
      </c>
      <c r="I71" s="7">
        <f>+I$3</f>
        <v>2009</v>
      </c>
      <c r="J71" s="7">
        <f>+J$3</f>
        <v>2010</v>
      </c>
      <c r="K71" s="7">
        <f>+K$3</f>
        <v>2011</v>
      </c>
      <c r="L71" s="7">
        <f>+L$3</f>
        <v>2012</v>
      </c>
      <c r="M71" s="7">
        <f>+M$3</f>
        <v>2013</v>
      </c>
    </row>
    <row r="72" spans="1:13" ht="7.5" customHeight="1">
      <c r="A72" s="8"/>
      <c r="I72" s="12"/>
      <c r="J72" s="12"/>
      <c r="K72" s="12"/>
      <c r="L72" s="12"/>
      <c r="M72" s="12"/>
    </row>
    <row r="73" spans="1:13" ht="12.75">
      <c r="A73" s="8">
        <v>1</v>
      </c>
      <c r="B73" s="96"/>
      <c r="C73" s="96"/>
      <c r="D73" s="96"/>
      <c r="E73" s="96"/>
      <c r="F73" s="18"/>
      <c r="G73" s="4"/>
      <c r="I73" s="29">
        <f>+F73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2</v>
      </c>
      <c r="B74" s="96"/>
      <c r="C74" s="96"/>
      <c r="D74" s="96"/>
      <c r="E74" s="96"/>
      <c r="F74" s="18"/>
      <c r="G74" s="4"/>
      <c r="I74" s="29">
        <f>+F74</f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7.5" customHeight="1">
      <c r="A75" s="8"/>
      <c r="I75" s="20"/>
      <c r="J75" s="20"/>
      <c r="K75" s="20"/>
      <c r="L75" s="20"/>
      <c r="M75" s="20"/>
    </row>
    <row r="76" spans="1:13" ht="12.75">
      <c r="A76" s="8"/>
      <c r="I76" s="12">
        <f>+SUM(I73:I75)</f>
        <v>0</v>
      </c>
      <c r="J76" s="12">
        <f>+SUM(J73:J75)</f>
        <v>0</v>
      </c>
      <c r="K76" s="12">
        <f>+SUM(K73:K75)</f>
        <v>0</v>
      </c>
      <c r="L76" s="12">
        <f>+SUM(L73:L75)</f>
        <v>0</v>
      </c>
      <c r="M76" s="12">
        <f>+SUM(M73:M75)</f>
        <v>0</v>
      </c>
    </row>
    <row r="77" spans="9:13" ht="12.75">
      <c r="I77" s="11"/>
      <c r="J77" s="11"/>
      <c r="K77" s="11"/>
      <c r="L77" s="11"/>
      <c r="M77" s="11"/>
    </row>
  </sheetData>
  <sheetProtection/>
  <mergeCells count="6">
    <mergeCell ref="B73:E73"/>
    <mergeCell ref="B74:E74"/>
    <mergeCell ref="A1:M1"/>
    <mergeCell ref="A36:M36"/>
    <mergeCell ref="A50:M50"/>
    <mergeCell ref="A69:M6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7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430</v>
      </c>
      <c r="C5" s="4" t="s">
        <v>19</v>
      </c>
      <c r="D5" s="4" t="s">
        <v>22</v>
      </c>
      <c r="E5" s="13" t="s">
        <v>52</v>
      </c>
      <c r="F5" s="14">
        <v>6.15</v>
      </c>
      <c r="G5" s="1">
        <v>2013</v>
      </c>
      <c r="I5" s="16">
        <f aca="true" t="shared" si="0" ref="I5:M14">+IF($G5&gt;=I$3,$F5,0)</f>
        <v>6.15</v>
      </c>
      <c r="J5" s="16">
        <f t="shared" si="0"/>
        <v>6.15</v>
      </c>
      <c r="K5" s="16">
        <f t="shared" si="0"/>
        <v>6.15</v>
      </c>
      <c r="L5" s="16">
        <f t="shared" si="0"/>
        <v>6.15</v>
      </c>
      <c r="M5" s="16">
        <f t="shared" si="0"/>
        <v>6.15</v>
      </c>
    </row>
    <row r="6" spans="1:13" ht="12.75">
      <c r="A6" s="8">
        <v>2</v>
      </c>
      <c r="B6" s="21" t="s">
        <v>590</v>
      </c>
      <c r="C6" s="4" t="s">
        <v>20</v>
      </c>
      <c r="D6" s="4" t="s">
        <v>191</v>
      </c>
      <c r="E6" s="13" t="s">
        <v>52</v>
      </c>
      <c r="F6" s="14">
        <v>4.7</v>
      </c>
      <c r="G6" s="1">
        <v>2013</v>
      </c>
      <c r="I6" s="16">
        <f t="shared" si="0"/>
        <v>4.7</v>
      </c>
      <c r="J6" s="16">
        <f t="shared" si="0"/>
        <v>4.7</v>
      </c>
      <c r="K6" s="16">
        <f t="shared" si="0"/>
        <v>4.7</v>
      </c>
      <c r="L6" s="16">
        <f t="shared" si="0"/>
        <v>4.7</v>
      </c>
      <c r="M6" s="16">
        <f t="shared" si="0"/>
        <v>4.7</v>
      </c>
    </row>
    <row r="7" spans="1:13" ht="12.75">
      <c r="A7" s="8">
        <v>3</v>
      </c>
      <c r="B7" s="27" t="s">
        <v>616</v>
      </c>
      <c r="C7" s="4" t="s">
        <v>21</v>
      </c>
      <c r="D7" s="4" t="s">
        <v>51</v>
      </c>
      <c r="E7" s="4" t="s">
        <v>52</v>
      </c>
      <c r="F7" s="9">
        <v>4</v>
      </c>
      <c r="G7" s="10">
        <v>2013</v>
      </c>
      <c r="I7" s="16">
        <f t="shared" si="0"/>
        <v>4</v>
      </c>
      <c r="J7" s="16">
        <f t="shared" si="0"/>
        <v>4</v>
      </c>
      <c r="K7" s="16">
        <f t="shared" si="0"/>
        <v>4</v>
      </c>
      <c r="L7" s="16">
        <f t="shared" si="0"/>
        <v>4</v>
      </c>
      <c r="M7" s="16">
        <f t="shared" si="0"/>
        <v>4</v>
      </c>
    </row>
    <row r="8" spans="1:13" ht="12.75">
      <c r="A8" s="8">
        <v>4</v>
      </c>
      <c r="B8" s="21" t="s">
        <v>690</v>
      </c>
      <c r="C8" s="4" t="s">
        <v>21</v>
      </c>
      <c r="D8" s="4" t="s">
        <v>18</v>
      </c>
      <c r="E8" s="13" t="s">
        <v>52</v>
      </c>
      <c r="F8" s="14">
        <v>2.15</v>
      </c>
      <c r="G8" s="1">
        <v>2013</v>
      </c>
      <c r="I8" s="16">
        <f t="shared" si="0"/>
        <v>2.15</v>
      </c>
      <c r="J8" s="16">
        <f t="shared" si="0"/>
        <v>2.15</v>
      </c>
      <c r="K8" s="16">
        <f t="shared" si="0"/>
        <v>2.15</v>
      </c>
      <c r="L8" s="16">
        <f t="shared" si="0"/>
        <v>2.15</v>
      </c>
      <c r="M8" s="16">
        <f t="shared" si="0"/>
        <v>2.15</v>
      </c>
    </row>
    <row r="9" spans="1:13" ht="12.75">
      <c r="A9" s="8">
        <v>5</v>
      </c>
      <c r="B9" s="21" t="s">
        <v>660</v>
      </c>
      <c r="C9" s="13" t="s">
        <v>43</v>
      </c>
      <c r="D9" s="13" t="s">
        <v>32</v>
      </c>
      <c r="E9" s="13" t="s">
        <v>52</v>
      </c>
      <c r="F9" s="14">
        <v>1.9</v>
      </c>
      <c r="G9" s="1">
        <v>2013</v>
      </c>
      <c r="I9" s="16">
        <f t="shared" si="0"/>
        <v>1.9</v>
      </c>
      <c r="J9" s="16">
        <f t="shared" si="0"/>
        <v>1.9</v>
      </c>
      <c r="K9" s="16">
        <f t="shared" si="0"/>
        <v>1.9</v>
      </c>
      <c r="L9" s="16">
        <f t="shared" si="0"/>
        <v>1.9</v>
      </c>
      <c r="M9" s="16">
        <f t="shared" si="0"/>
        <v>1.9</v>
      </c>
    </row>
    <row r="10" spans="1:13" ht="12.75">
      <c r="A10" s="8">
        <v>6</v>
      </c>
      <c r="B10" s="21" t="s">
        <v>630</v>
      </c>
      <c r="C10" s="4" t="s">
        <v>17</v>
      </c>
      <c r="D10" s="4" t="s">
        <v>39</v>
      </c>
      <c r="E10" s="13" t="s">
        <v>52</v>
      </c>
      <c r="F10" s="14">
        <v>1.75</v>
      </c>
      <c r="G10" s="1">
        <v>2013</v>
      </c>
      <c r="I10" s="16">
        <f t="shared" si="0"/>
        <v>1.75</v>
      </c>
      <c r="J10" s="16">
        <f t="shared" si="0"/>
        <v>1.75</v>
      </c>
      <c r="K10" s="16">
        <f t="shared" si="0"/>
        <v>1.75</v>
      </c>
      <c r="L10" s="16">
        <f t="shared" si="0"/>
        <v>1.75</v>
      </c>
      <c r="M10" s="16">
        <f t="shared" si="0"/>
        <v>1.75</v>
      </c>
    </row>
    <row r="11" spans="1:13" ht="12.75">
      <c r="A11" s="8">
        <v>7</v>
      </c>
      <c r="B11" s="21" t="s">
        <v>691</v>
      </c>
      <c r="C11" s="4" t="s">
        <v>40</v>
      </c>
      <c r="D11" s="4" t="s">
        <v>29</v>
      </c>
      <c r="E11" s="13" t="s">
        <v>52</v>
      </c>
      <c r="F11" s="14">
        <v>1</v>
      </c>
      <c r="G11" s="1">
        <v>2013</v>
      </c>
      <c r="I11" s="16">
        <f t="shared" si="0"/>
        <v>1</v>
      </c>
      <c r="J11" s="16">
        <f t="shared" si="0"/>
        <v>1</v>
      </c>
      <c r="K11" s="16">
        <f t="shared" si="0"/>
        <v>1</v>
      </c>
      <c r="L11" s="16">
        <f t="shared" si="0"/>
        <v>1</v>
      </c>
      <c r="M11" s="16">
        <f t="shared" si="0"/>
        <v>1</v>
      </c>
    </row>
    <row r="12" spans="1:13" ht="12.75">
      <c r="A12" s="8">
        <v>8</v>
      </c>
      <c r="B12" s="21" t="s">
        <v>427</v>
      </c>
      <c r="C12" s="4" t="s">
        <v>19</v>
      </c>
      <c r="D12" s="4" t="s">
        <v>31</v>
      </c>
      <c r="E12" s="13" t="s">
        <v>52</v>
      </c>
      <c r="F12" s="14">
        <v>10.55</v>
      </c>
      <c r="G12" s="1">
        <v>2012</v>
      </c>
      <c r="I12" s="16">
        <f t="shared" si="0"/>
        <v>10.55</v>
      </c>
      <c r="J12" s="16">
        <f t="shared" si="0"/>
        <v>10.55</v>
      </c>
      <c r="K12" s="16">
        <f t="shared" si="0"/>
        <v>10.55</v>
      </c>
      <c r="L12" s="16">
        <f t="shared" si="0"/>
        <v>10.55</v>
      </c>
      <c r="M12" s="16">
        <f t="shared" si="0"/>
        <v>0</v>
      </c>
    </row>
    <row r="13" spans="1:13" ht="12.75">
      <c r="A13" s="8">
        <v>9</v>
      </c>
      <c r="B13" s="21" t="s">
        <v>426</v>
      </c>
      <c r="C13" s="4" t="s">
        <v>21</v>
      </c>
      <c r="D13" s="4" t="s">
        <v>60</v>
      </c>
      <c r="E13" s="13" t="s">
        <v>52</v>
      </c>
      <c r="F13" s="14">
        <v>10.3</v>
      </c>
      <c r="G13" s="1">
        <v>2012</v>
      </c>
      <c r="I13" s="16">
        <f t="shared" si="0"/>
        <v>10.3</v>
      </c>
      <c r="J13" s="16">
        <f t="shared" si="0"/>
        <v>10.3</v>
      </c>
      <c r="K13" s="16">
        <f t="shared" si="0"/>
        <v>10.3</v>
      </c>
      <c r="L13" s="16">
        <f t="shared" si="0"/>
        <v>10.3</v>
      </c>
      <c r="M13" s="16">
        <f t="shared" si="0"/>
        <v>0</v>
      </c>
    </row>
    <row r="14" spans="1:13" ht="12.75">
      <c r="A14" s="8">
        <v>10</v>
      </c>
      <c r="B14" s="21" t="s">
        <v>415</v>
      </c>
      <c r="C14" s="4" t="s">
        <v>43</v>
      </c>
      <c r="D14" s="4" t="s">
        <v>37</v>
      </c>
      <c r="E14" s="13" t="s">
        <v>52</v>
      </c>
      <c r="F14" s="14">
        <v>6.3</v>
      </c>
      <c r="G14" s="1">
        <v>2012</v>
      </c>
      <c r="I14" s="16">
        <f t="shared" si="0"/>
        <v>6.3</v>
      </c>
      <c r="J14" s="16">
        <f t="shared" si="0"/>
        <v>6.3</v>
      </c>
      <c r="K14" s="16">
        <f t="shared" si="0"/>
        <v>6.3</v>
      </c>
      <c r="L14" s="16">
        <f t="shared" si="0"/>
        <v>6.3</v>
      </c>
      <c r="M14" s="16">
        <f t="shared" si="0"/>
        <v>0</v>
      </c>
    </row>
    <row r="15" spans="1:13" ht="12.75">
      <c r="A15" s="8">
        <v>11</v>
      </c>
      <c r="B15" s="26" t="s">
        <v>530</v>
      </c>
      <c r="C15" s="23" t="s">
        <v>19</v>
      </c>
      <c r="D15" s="23" t="s">
        <v>25</v>
      </c>
      <c r="E15" s="13" t="s">
        <v>52</v>
      </c>
      <c r="F15" s="24">
        <v>2.6</v>
      </c>
      <c r="G15" s="25">
        <v>2012</v>
      </c>
      <c r="I15" s="16">
        <f aca="true" t="shared" si="1" ref="I15:M24">+IF($G15&gt;=I$3,$F15,0)</f>
        <v>2.6</v>
      </c>
      <c r="J15" s="16">
        <f t="shared" si="1"/>
        <v>2.6</v>
      </c>
      <c r="K15" s="16">
        <f t="shared" si="1"/>
        <v>2.6</v>
      </c>
      <c r="L15" s="16">
        <f t="shared" si="1"/>
        <v>2.6</v>
      </c>
      <c r="M15" s="16">
        <f t="shared" si="1"/>
        <v>0</v>
      </c>
    </row>
    <row r="16" spans="1:13" ht="12.75">
      <c r="A16" s="8">
        <v>12</v>
      </c>
      <c r="B16" s="21" t="s">
        <v>526</v>
      </c>
      <c r="C16" s="4" t="s">
        <v>19</v>
      </c>
      <c r="D16" s="4" t="s">
        <v>51</v>
      </c>
      <c r="E16" s="13" t="s">
        <v>52</v>
      </c>
      <c r="F16" s="14">
        <v>2.15</v>
      </c>
      <c r="G16" s="1">
        <v>2012</v>
      </c>
      <c r="I16" s="16">
        <f t="shared" si="1"/>
        <v>2.15</v>
      </c>
      <c r="J16" s="16">
        <f t="shared" si="1"/>
        <v>2.15</v>
      </c>
      <c r="K16" s="16">
        <f t="shared" si="1"/>
        <v>2.15</v>
      </c>
      <c r="L16" s="16">
        <f t="shared" si="1"/>
        <v>2.15</v>
      </c>
      <c r="M16" s="16">
        <f t="shared" si="1"/>
        <v>0</v>
      </c>
    </row>
    <row r="17" spans="1:13" ht="12.75">
      <c r="A17" s="8">
        <v>13</v>
      </c>
      <c r="B17" s="21" t="s">
        <v>461</v>
      </c>
      <c r="C17" s="4" t="s">
        <v>19</v>
      </c>
      <c r="D17" s="4" t="s">
        <v>32</v>
      </c>
      <c r="E17" s="13" t="s">
        <v>52</v>
      </c>
      <c r="F17" s="14">
        <v>1.05</v>
      </c>
      <c r="G17" s="1">
        <v>2012</v>
      </c>
      <c r="I17" s="16">
        <f t="shared" si="1"/>
        <v>1.05</v>
      </c>
      <c r="J17" s="16">
        <f t="shared" si="1"/>
        <v>1.05</v>
      </c>
      <c r="K17" s="16">
        <f t="shared" si="1"/>
        <v>1.05</v>
      </c>
      <c r="L17" s="16">
        <f t="shared" si="1"/>
        <v>1.05</v>
      </c>
      <c r="M17" s="16">
        <f t="shared" si="1"/>
        <v>0</v>
      </c>
    </row>
    <row r="18" spans="1:13" ht="12.75">
      <c r="A18" s="8">
        <v>14</v>
      </c>
      <c r="B18" s="21" t="s">
        <v>591</v>
      </c>
      <c r="C18" s="4" t="s">
        <v>21</v>
      </c>
      <c r="D18" s="4" t="s">
        <v>18</v>
      </c>
      <c r="E18" s="13" t="s">
        <v>52</v>
      </c>
      <c r="F18" s="14">
        <v>8.95</v>
      </c>
      <c r="G18" s="1">
        <v>2011</v>
      </c>
      <c r="I18" s="16">
        <f t="shared" si="1"/>
        <v>8.95</v>
      </c>
      <c r="J18" s="16">
        <f t="shared" si="1"/>
        <v>8.95</v>
      </c>
      <c r="K18" s="16">
        <f t="shared" si="1"/>
        <v>8.95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223</v>
      </c>
      <c r="C19" s="4" t="s">
        <v>19</v>
      </c>
      <c r="D19" s="4" t="s">
        <v>39</v>
      </c>
      <c r="E19" s="13" t="s">
        <v>52</v>
      </c>
      <c r="F19" s="14">
        <v>7</v>
      </c>
      <c r="G19" s="2">
        <v>2010</v>
      </c>
      <c r="I19" s="16">
        <f t="shared" si="1"/>
        <v>7</v>
      </c>
      <c r="J19" s="16">
        <f t="shared" si="1"/>
        <v>7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462</v>
      </c>
      <c r="C20" s="4" t="s">
        <v>33</v>
      </c>
      <c r="D20" s="4" t="s">
        <v>35</v>
      </c>
      <c r="E20" s="13" t="s">
        <v>52</v>
      </c>
      <c r="F20" s="14">
        <v>0.9</v>
      </c>
      <c r="G20" s="1">
        <v>2010</v>
      </c>
      <c r="I20" s="16">
        <f t="shared" si="1"/>
        <v>0.9</v>
      </c>
      <c r="J20" s="16">
        <f t="shared" si="1"/>
        <v>0.9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580</v>
      </c>
      <c r="C21" s="4" t="s">
        <v>43</v>
      </c>
      <c r="D21" s="4" t="s">
        <v>31</v>
      </c>
      <c r="E21" s="13" t="s">
        <v>52</v>
      </c>
      <c r="F21" s="14">
        <v>7.25</v>
      </c>
      <c r="G21" s="1">
        <v>2009</v>
      </c>
      <c r="I21" s="16">
        <f t="shared" si="1"/>
        <v>7.25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143</v>
      </c>
      <c r="C22" s="4" t="s">
        <v>17</v>
      </c>
      <c r="D22" s="4" t="s">
        <v>38</v>
      </c>
      <c r="E22" s="13" t="s">
        <v>52</v>
      </c>
      <c r="F22" s="14">
        <v>5.1</v>
      </c>
      <c r="G22" s="1">
        <v>2009</v>
      </c>
      <c r="I22" s="16">
        <f t="shared" si="1"/>
        <v>5.1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7" t="s">
        <v>156</v>
      </c>
      <c r="C23" s="4" t="s">
        <v>19</v>
      </c>
      <c r="D23" s="4" t="s">
        <v>22</v>
      </c>
      <c r="E23" s="4" t="s">
        <v>52</v>
      </c>
      <c r="F23" s="9">
        <v>1.9</v>
      </c>
      <c r="G23" s="10">
        <v>2009</v>
      </c>
      <c r="I23" s="16">
        <f t="shared" si="1"/>
        <v>1.9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149</v>
      </c>
      <c r="C24" s="4" t="s">
        <v>19</v>
      </c>
      <c r="D24" s="4" t="s">
        <v>45</v>
      </c>
      <c r="E24" s="13" t="s">
        <v>52</v>
      </c>
      <c r="F24" s="14">
        <v>1.15</v>
      </c>
      <c r="G24" s="1">
        <v>2009</v>
      </c>
      <c r="I24" s="16">
        <f t="shared" si="1"/>
        <v>1.15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812</v>
      </c>
      <c r="C25" s="4" t="s">
        <v>28</v>
      </c>
      <c r="D25" s="4" t="s">
        <v>60</v>
      </c>
      <c r="E25" s="13" t="s">
        <v>52</v>
      </c>
      <c r="F25" s="18">
        <v>1</v>
      </c>
      <c r="G25" s="4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1" t="s">
        <v>774</v>
      </c>
      <c r="C26" s="4" t="s">
        <v>40</v>
      </c>
      <c r="D26" s="4" t="s">
        <v>26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837</v>
      </c>
      <c r="C27" s="4" t="s">
        <v>40</v>
      </c>
      <c r="D27" s="4" t="s">
        <v>48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872</v>
      </c>
      <c r="C28" s="4" t="s">
        <v>19</v>
      </c>
      <c r="D28" s="4" t="s">
        <v>45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797</v>
      </c>
      <c r="C29" s="4" t="s">
        <v>40</v>
      </c>
      <c r="D29" s="4" t="s">
        <v>45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762</v>
      </c>
      <c r="C30" s="4" t="s">
        <v>40</v>
      </c>
      <c r="D30" s="4" t="s">
        <v>53</v>
      </c>
      <c r="E30" s="4" t="s">
        <v>52</v>
      </c>
      <c r="F30" s="9">
        <v>1</v>
      </c>
      <c r="G30" s="10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819</v>
      </c>
      <c r="C31" s="4" t="s">
        <v>40</v>
      </c>
      <c r="D31" s="4" t="s">
        <v>41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507</v>
      </c>
      <c r="C32" s="4" t="s">
        <v>40</v>
      </c>
      <c r="D32" s="4" t="s">
        <v>41</v>
      </c>
      <c r="E32" s="13" t="s">
        <v>52</v>
      </c>
      <c r="F32" s="14">
        <v>0.9</v>
      </c>
      <c r="G32" s="2">
        <v>2009</v>
      </c>
      <c r="I32" s="16">
        <f t="shared" si="2"/>
        <v>0.9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94.75000000000001</v>
      </c>
      <c r="J34" s="17">
        <f>+SUM(J5:J32)</f>
        <v>71.45</v>
      </c>
      <c r="K34" s="17">
        <f>+SUM(K5:K32)</f>
        <v>63.55</v>
      </c>
      <c r="L34" s="17">
        <f>+SUM(L5:L32)</f>
        <v>54.599999999999994</v>
      </c>
      <c r="M34" s="17">
        <f>+SUM(M5:M32)</f>
        <v>21.65</v>
      </c>
    </row>
    <row r="35" spans="9:13" ht="12.75">
      <c r="I35" s="17"/>
      <c r="J35" s="17"/>
      <c r="K35" s="17"/>
      <c r="L35" s="17"/>
      <c r="M35" s="17"/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525</v>
      </c>
      <c r="C40" s="4" t="s">
        <v>21</v>
      </c>
      <c r="D40" s="4" t="s">
        <v>24</v>
      </c>
      <c r="E40" s="13" t="s">
        <v>84</v>
      </c>
      <c r="F40" s="14">
        <v>4.85</v>
      </c>
      <c r="G40" s="1">
        <v>2012</v>
      </c>
      <c r="I40" s="16">
        <f aca="true" t="shared" si="3" ref="I40:I45">+CEILING(IF($I$38&lt;=G40,F40*0.3,0),0.05)</f>
        <v>1.5</v>
      </c>
      <c r="J40" s="16">
        <f aca="true" t="shared" si="4" ref="J40:J45">+CEILING(IF($J$38&lt;=G40,F40*0.3,0),0.05)</f>
        <v>1.5</v>
      </c>
      <c r="K40" s="16">
        <f aca="true" t="shared" si="5" ref="K40:K45">+CEILING(IF($K$38&lt;=G40,F40*0.3,0),0.05)</f>
        <v>1.5</v>
      </c>
      <c r="L40" s="16">
        <f aca="true" t="shared" si="6" ref="L40:L45">+CEILING(IF($L$38&lt;=G40,F40*0.3,0),0.05)</f>
        <v>1.5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15" t="s">
        <v>527</v>
      </c>
      <c r="C41" s="4" t="s">
        <v>21</v>
      </c>
      <c r="D41" s="4" t="s">
        <v>25</v>
      </c>
      <c r="E41" s="13" t="s">
        <v>84</v>
      </c>
      <c r="F41" s="14">
        <v>0.9</v>
      </c>
      <c r="G41" s="1">
        <v>2012</v>
      </c>
      <c r="I41" s="16">
        <f t="shared" si="3"/>
        <v>0.30000000000000004</v>
      </c>
      <c r="J41" s="16">
        <f t="shared" si="4"/>
        <v>0.30000000000000004</v>
      </c>
      <c r="K41" s="16">
        <f t="shared" si="5"/>
        <v>0.30000000000000004</v>
      </c>
      <c r="L41" s="16">
        <f t="shared" si="6"/>
        <v>0.30000000000000004</v>
      </c>
      <c r="M41" s="16">
        <f t="shared" si="7"/>
        <v>0</v>
      </c>
    </row>
    <row r="42" spans="1:13" ht="12.75">
      <c r="A42" s="8">
        <v>3</v>
      </c>
      <c r="B42" s="15" t="s">
        <v>528</v>
      </c>
      <c r="C42" s="4" t="s">
        <v>20</v>
      </c>
      <c r="D42" s="4" t="s">
        <v>35</v>
      </c>
      <c r="E42" s="13" t="s">
        <v>84</v>
      </c>
      <c r="F42" s="14">
        <v>0.9</v>
      </c>
      <c r="G42" s="1">
        <v>2012</v>
      </c>
      <c r="I42" s="16">
        <f t="shared" si="3"/>
        <v>0.30000000000000004</v>
      </c>
      <c r="J42" s="16">
        <f t="shared" si="4"/>
        <v>0.30000000000000004</v>
      </c>
      <c r="K42" s="16">
        <f t="shared" si="5"/>
        <v>0.30000000000000004</v>
      </c>
      <c r="L42" s="16">
        <f t="shared" si="6"/>
        <v>0.30000000000000004</v>
      </c>
      <c r="M42" s="16">
        <f t="shared" si="7"/>
        <v>0</v>
      </c>
    </row>
    <row r="43" spans="1:13" ht="12.75">
      <c r="A43" s="8">
        <v>4</v>
      </c>
      <c r="B43" s="15"/>
      <c r="D43" s="4"/>
      <c r="E43" s="13"/>
      <c r="F43" s="14"/>
      <c r="G43" s="1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2.1</v>
      </c>
      <c r="J47" s="12">
        <f>+SUM(J40:J46)</f>
        <v>2.1</v>
      </c>
      <c r="K47" s="12">
        <f>+SUM(K40:K46)</f>
        <v>2.1</v>
      </c>
      <c r="L47" s="12">
        <f>+SUM(L40:L46)</f>
        <v>2.1</v>
      </c>
      <c r="M47" s="12">
        <f>+SUM(M40:M46)</f>
        <v>0</v>
      </c>
    </row>
    <row r="48" spans="9:13" ht="12.75">
      <c r="I48" s="17"/>
      <c r="J48" s="17"/>
      <c r="K48" s="17"/>
      <c r="L48" s="17"/>
      <c r="M48" s="17"/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463</v>
      </c>
      <c r="C53" s="4" t="s">
        <v>43</v>
      </c>
      <c r="D53" s="4" t="s">
        <v>42</v>
      </c>
      <c r="E53" s="13">
        <v>2008</v>
      </c>
      <c r="F53" s="14">
        <v>0.9</v>
      </c>
      <c r="G53" s="1">
        <v>2012</v>
      </c>
      <c r="I53" s="16">
        <f aca="true" t="shared" si="8" ref="I53:I60">+CEILING(IF($I$51=E53,F53,IF($I$51&lt;=G53,F53*0.3,0)),0.05)</f>
        <v>0.30000000000000004</v>
      </c>
      <c r="J53" s="16">
        <f aca="true" t="shared" si="9" ref="J53:J60">+CEILING(IF($J$51&lt;=G53,F53*0.3,0),0.05)</f>
        <v>0.30000000000000004</v>
      </c>
      <c r="K53" s="16">
        <f aca="true" t="shared" si="10" ref="K53:K60">+CEILING(IF($K$51&lt;=G53,F53*0.3,0),0.05)</f>
        <v>0.30000000000000004</v>
      </c>
      <c r="L53" s="16">
        <f aca="true" t="shared" si="11" ref="L53:L60">+CEILING(IF($L$51&lt;=G53,F53*0.3,0),0.05)</f>
        <v>0.30000000000000004</v>
      </c>
      <c r="M53" s="16">
        <f aca="true" t="shared" si="12" ref="M53:M60">CEILING(IF($M$51&lt;=G53,F53*0.3,0),0.05)</f>
        <v>0</v>
      </c>
    </row>
    <row r="54" spans="1:13" ht="12.75">
      <c r="A54" s="8">
        <v>2</v>
      </c>
      <c r="B54" s="21" t="s">
        <v>151</v>
      </c>
      <c r="C54" s="4" t="s">
        <v>21</v>
      </c>
      <c r="D54" s="4" t="s">
        <v>51</v>
      </c>
      <c r="E54" s="13">
        <v>2007</v>
      </c>
      <c r="F54" s="14">
        <v>1.4</v>
      </c>
      <c r="G54" s="1">
        <v>2009</v>
      </c>
      <c r="I54" s="16">
        <f t="shared" si="8"/>
        <v>0.45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150</v>
      </c>
      <c r="C55" s="4" t="s">
        <v>19</v>
      </c>
      <c r="D55" s="4" t="s">
        <v>59</v>
      </c>
      <c r="E55" s="13">
        <v>2008</v>
      </c>
      <c r="F55" s="14">
        <v>1.1</v>
      </c>
      <c r="G55" s="1">
        <v>2009</v>
      </c>
      <c r="I55" s="16">
        <f t="shared" si="8"/>
        <v>0.35000000000000003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736</v>
      </c>
      <c r="C56" s="4" t="s">
        <v>19</v>
      </c>
      <c r="D56" s="4" t="s">
        <v>22</v>
      </c>
      <c r="E56" s="13">
        <v>2009</v>
      </c>
      <c r="F56" s="14">
        <v>1</v>
      </c>
      <c r="G56" s="1">
        <v>2009</v>
      </c>
      <c r="I56" s="16">
        <f t="shared" si="8"/>
        <v>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 t="s">
        <v>746</v>
      </c>
      <c r="C57" s="4" t="s">
        <v>40</v>
      </c>
      <c r="D57" s="4" t="s">
        <v>60</v>
      </c>
      <c r="E57" s="13">
        <v>2009</v>
      </c>
      <c r="F57" s="14">
        <v>1</v>
      </c>
      <c r="G57" s="1">
        <v>2009</v>
      </c>
      <c r="I57" s="16">
        <f t="shared" si="8"/>
        <v>1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 t="s">
        <v>745</v>
      </c>
      <c r="C58" s="4" t="s">
        <v>21</v>
      </c>
      <c r="D58" s="4" t="s">
        <v>23</v>
      </c>
      <c r="E58" s="13">
        <v>2009</v>
      </c>
      <c r="F58" s="14">
        <v>1</v>
      </c>
      <c r="G58" s="1">
        <v>2009</v>
      </c>
      <c r="I58" s="16">
        <f t="shared" si="8"/>
        <v>1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 t="s">
        <v>815</v>
      </c>
      <c r="C59" s="4" t="s">
        <v>28</v>
      </c>
      <c r="D59" s="4" t="s">
        <v>59</v>
      </c>
      <c r="E59" s="13">
        <v>2009</v>
      </c>
      <c r="F59" s="14">
        <v>1</v>
      </c>
      <c r="G59" s="1">
        <v>2009</v>
      </c>
      <c r="I59" s="16">
        <f t="shared" si="8"/>
        <v>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21" t="s">
        <v>358</v>
      </c>
      <c r="C60" s="4" t="s">
        <v>28</v>
      </c>
      <c r="D60" s="4" t="s">
        <v>30</v>
      </c>
      <c r="E60" s="13">
        <v>2009</v>
      </c>
      <c r="F60" s="14">
        <v>1</v>
      </c>
      <c r="G60" s="1">
        <v>2009</v>
      </c>
      <c r="I60" s="16">
        <f t="shared" si="8"/>
        <v>1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B61" s="21" t="s">
        <v>741</v>
      </c>
      <c r="C61" s="4" t="s">
        <v>40</v>
      </c>
      <c r="D61" s="4" t="s">
        <v>48</v>
      </c>
      <c r="E61" s="13">
        <v>2009</v>
      </c>
      <c r="F61" s="14">
        <v>1</v>
      </c>
      <c r="G61" s="1">
        <v>2009</v>
      </c>
      <c r="I61" s="16">
        <f aca="true" t="shared" si="13" ref="I61:I67">+CEILING(IF($I$51=E61,F61,IF($I$51&lt;=G61,F61*0.3,0)),0.05)</f>
        <v>1</v>
      </c>
      <c r="J61" s="16">
        <f aca="true" t="shared" si="14" ref="J61:J67">+CEILING(IF($J$51&lt;=G61,F61*0.3,0),0.05)</f>
        <v>0</v>
      </c>
      <c r="K61" s="16">
        <f aca="true" t="shared" si="15" ref="K61:K67">+CEILING(IF($K$51&lt;=G61,F61*0.3,0),0.05)</f>
        <v>0</v>
      </c>
      <c r="L61" s="16">
        <f aca="true" t="shared" si="16" ref="L61:L67">+CEILING(IF($L$51&lt;=G61,F61*0.3,0),0.05)</f>
        <v>0</v>
      </c>
      <c r="M61" s="16">
        <f aca="true" t="shared" si="17" ref="M61:M67">CEILING(IF($M$51&lt;=G61,F61*0.3,0),0.05)</f>
        <v>0</v>
      </c>
    </row>
    <row r="62" spans="1:13" ht="12.75">
      <c r="A62" s="8">
        <v>10</v>
      </c>
      <c r="B62" s="21" t="s">
        <v>729</v>
      </c>
      <c r="C62" s="4" t="s">
        <v>40</v>
      </c>
      <c r="D62" s="4" t="s">
        <v>22</v>
      </c>
      <c r="E62" s="13">
        <v>2009</v>
      </c>
      <c r="F62" s="14">
        <v>1</v>
      </c>
      <c r="G62" s="1">
        <v>2009</v>
      </c>
      <c r="I62" s="16">
        <f t="shared" si="13"/>
        <v>1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11</v>
      </c>
      <c r="B63" s="21" t="s">
        <v>769</v>
      </c>
      <c r="C63" s="4" t="s">
        <v>28</v>
      </c>
      <c r="D63" s="4" t="s">
        <v>49</v>
      </c>
      <c r="E63" s="13">
        <v>2009</v>
      </c>
      <c r="F63" s="14">
        <v>1</v>
      </c>
      <c r="G63" s="1">
        <v>2009</v>
      </c>
      <c r="I63" s="16">
        <f t="shared" si="13"/>
        <v>1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12</v>
      </c>
      <c r="B64" s="21" t="s">
        <v>841</v>
      </c>
      <c r="C64" s="4" t="s">
        <v>40</v>
      </c>
      <c r="D64" s="4" t="s">
        <v>22</v>
      </c>
      <c r="E64" s="13">
        <v>2009</v>
      </c>
      <c r="F64" s="14">
        <v>1</v>
      </c>
      <c r="G64" s="1">
        <v>2009</v>
      </c>
      <c r="I64" s="16">
        <f t="shared" si="13"/>
        <v>1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13</v>
      </c>
      <c r="B65" s="21" t="s">
        <v>858</v>
      </c>
      <c r="C65" s="4" t="s">
        <v>40</v>
      </c>
      <c r="D65" s="4" t="s">
        <v>41</v>
      </c>
      <c r="E65" s="13">
        <v>2009</v>
      </c>
      <c r="F65" s="14">
        <v>1</v>
      </c>
      <c r="G65" s="1">
        <v>2009</v>
      </c>
      <c r="I65" s="16">
        <f t="shared" si="13"/>
        <v>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14</v>
      </c>
      <c r="B66" s="21" t="s">
        <v>845</v>
      </c>
      <c r="C66" s="4" t="s">
        <v>28</v>
      </c>
      <c r="D66" s="4" t="s">
        <v>30</v>
      </c>
      <c r="E66" s="13">
        <v>2009</v>
      </c>
      <c r="F66" s="14">
        <v>1</v>
      </c>
      <c r="G66" s="1">
        <v>2009</v>
      </c>
      <c r="I66" s="16">
        <f t="shared" si="13"/>
        <v>1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15</v>
      </c>
      <c r="B67" s="21" t="s">
        <v>512</v>
      </c>
      <c r="C67" s="4" t="s">
        <v>40</v>
      </c>
      <c r="D67" s="4" t="s">
        <v>36</v>
      </c>
      <c r="E67" s="13">
        <v>2009</v>
      </c>
      <c r="F67" s="14">
        <v>0.9</v>
      </c>
      <c r="G67" s="1">
        <v>2009</v>
      </c>
      <c r="I67" s="16">
        <f t="shared" si="13"/>
        <v>0.9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9:13" ht="7.5" customHeight="1">
      <c r="I68" s="15"/>
      <c r="J68" s="15"/>
      <c r="K68" s="15"/>
      <c r="L68" s="15"/>
      <c r="M68" s="15"/>
    </row>
    <row r="69" spans="9:13" ht="12.75">
      <c r="I69" s="17">
        <f>+SUM(I53:I68)</f>
        <v>13</v>
      </c>
      <c r="J69" s="17">
        <f>+SUM(J53:J68)</f>
        <v>0.30000000000000004</v>
      </c>
      <c r="K69" s="17">
        <f>+SUM(K53:K68)</f>
        <v>0.30000000000000004</v>
      </c>
      <c r="L69" s="17">
        <f>+SUM(L53:L68)</f>
        <v>0.30000000000000004</v>
      </c>
      <c r="M69" s="17">
        <f>+SUM(M53:M68)</f>
        <v>0</v>
      </c>
    </row>
    <row r="70" spans="9:13" ht="12.75">
      <c r="I70" s="12"/>
      <c r="J70" s="12"/>
      <c r="K70" s="12"/>
      <c r="L70" s="12"/>
      <c r="M70" s="12"/>
    </row>
    <row r="71" spans="1:13" ht="15.75">
      <c r="A71" s="98" t="s">
        <v>55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9:13" ht="7.5" customHeight="1">
      <c r="I72" s="12"/>
      <c r="J72" s="12"/>
      <c r="K72" s="12"/>
      <c r="L72" s="12"/>
      <c r="M72" s="12"/>
    </row>
    <row r="73" spans="1:13" ht="12.75">
      <c r="A73" s="8"/>
      <c r="B73" s="5" t="s">
        <v>58</v>
      </c>
      <c r="C73" s="6"/>
      <c r="D73" s="6"/>
      <c r="E73" s="6"/>
      <c r="F73" s="6" t="s">
        <v>57</v>
      </c>
      <c r="G73" s="6" t="s">
        <v>56</v>
      </c>
      <c r="I73" s="7">
        <f>+I$3</f>
        <v>2009</v>
      </c>
      <c r="J73" s="7">
        <f>+J$3</f>
        <v>2010</v>
      </c>
      <c r="K73" s="7">
        <f>+K$3</f>
        <v>2011</v>
      </c>
      <c r="L73" s="7">
        <f>+L$3</f>
        <v>2012</v>
      </c>
      <c r="M73" s="7">
        <f>+M$3</f>
        <v>2013</v>
      </c>
    </row>
    <row r="74" spans="1:13" ht="7.5" customHeight="1">
      <c r="A74" s="8"/>
      <c r="I74" s="20"/>
      <c r="J74" s="20"/>
      <c r="K74" s="20"/>
      <c r="L74" s="20"/>
      <c r="M74" s="20"/>
    </row>
    <row r="75" spans="1:13" ht="12.75">
      <c r="A75" s="8">
        <v>1</v>
      </c>
      <c r="B75" s="96" t="s">
        <v>863</v>
      </c>
      <c r="C75" s="96"/>
      <c r="D75" s="96"/>
      <c r="E75" s="96"/>
      <c r="F75" s="3">
        <v>4.85</v>
      </c>
      <c r="G75" s="1">
        <v>2012</v>
      </c>
      <c r="I75" s="29">
        <f>F75</f>
        <v>4.85</v>
      </c>
      <c r="J75" s="29">
        <f>F75</f>
        <v>4.85</v>
      </c>
      <c r="K75" s="29">
        <f>F75</f>
        <v>4.85</v>
      </c>
      <c r="L75" s="29">
        <f>F75</f>
        <v>4.85</v>
      </c>
      <c r="M75" s="29">
        <v>0</v>
      </c>
    </row>
    <row r="76" spans="1:13" ht="12.75">
      <c r="A76" s="8">
        <v>2</v>
      </c>
      <c r="B76" s="96"/>
      <c r="C76" s="96"/>
      <c r="D76" s="96"/>
      <c r="E76" s="96"/>
      <c r="G76" s="1"/>
      <c r="I76" s="29"/>
      <c r="J76" s="29"/>
      <c r="K76" s="29"/>
      <c r="L76" s="29"/>
      <c r="M76" s="29"/>
    </row>
    <row r="77" spans="1:13" ht="7.5" customHeight="1">
      <c r="A77" s="8"/>
      <c r="I77" s="20"/>
      <c r="J77" s="20"/>
      <c r="K77" s="20"/>
      <c r="L77" s="20"/>
      <c r="M77" s="20"/>
    </row>
    <row r="78" spans="1:13" ht="12.75">
      <c r="A78" s="8"/>
      <c r="I78" s="12">
        <f>+SUM(I75:I77)</f>
        <v>4.85</v>
      </c>
      <c r="J78" s="12">
        <f>+SUM(J75:J77)</f>
        <v>4.85</v>
      </c>
      <c r="K78" s="12">
        <f>+SUM(K75:K77)</f>
        <v>4.85</v>
      </c>
      <c r="L78" s="12">
        <f>+SUM(L75:L77)</f>
        <v>4.85</v>
      </c>
      <c r="M78" s="12">
        <f>+SUM(M75:M77)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6">
    <mergeCell ref="B75:E75"/>
    <mergeCell ref="B76:E76"/>
    <mergeCell ref="A1:M1"/>
    <mergeCell ref="A36:M36"/>
    <mergeCell ref="A49:M49"/>
    <mergeCell ref="A71:M71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43">
      <selection activeCell="B71" sqref="B71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389</v>
      </c>
      <c r="C5" s="4" t="s">
        <v>20</v>
      </c>
      <c r="D5" s="4" t="s">
        <v>51</v>
      </c>
      <c r="E5" s="13" t="s">
        <v>52</v>
      </c>
      <c r="F5" s="9">
        <v>10.05</v>
      </c>
      <c r="G5" s="10">
        <v>2012</v>
      </c>
      <c r="I5" s="16">
        <f aca="true" t="shared" si="0" ref="I5:M14">+IF($G5&gt;=I$3,$F5,0)</f>
        <v>10.05</v>
      </c>
      <c r="J5" s="16">
        <f t="shared" si="0"/>
        <v>10.05</v>
      </c>
      <c r="K5" s="16">
        <f t="shared" si="0"/>
        <v>10.05</v>
      </c>
      <c r="L5" s="16">
        <f t="shared" si="0"/>
        <v>10.05</v>
      </c>
      <c r="M5" s="16">
        <f t="shared" si="0"/>
        <v>0</v>
      </c>
    </row>
    <row r="6" spans="1:13" ht="12.75">
      <c r="A6" s="8">
        <v>2</v>
      </c>
      <c r="B6" s="34" t="s">
        <v>390</v>
      </c>
      <c r="C6" s="4" t="s">
        <v>19</v>
      </c>
      <c r="D6" s="4" t="s">
        <v>42</v>
      </c>
      <c r="E6" s="13" t="s">
        <v>52</v>
      </c>
      <c r="F6" s="14">
        <v>7.05</v>
      </c>
      <c r="G6" s="1">
        <v>2012</v>
      </c>
      <c r="I6" s="16">
        <f t="shared" si="0"/>
        <v>7.05</v>
      </c>
      <c r="J6" s="16">
        <f t="shared" si="0"/>
        <v>7.05</v>
      </c>
      <c r="K6" s="16">
        <f t="shared" si="0"/>
        <v>7.05</v>
      </c>
      <c r="L6" s="16">
        <f t="shared" si="0"/>
        <v>7.05</v>
      </c>
      <c r="M6" s="16">
        <f t="shared" si="0"/>
        <v>0</v>
      </c>
    </row>
    <row r="7" spans="1:13" ht="12.75">
      <c r="A7" s="8">
        <v>3</v>
      </c>
      <c r="B7" s="34" t="s">
        <v>487</v>
      </c>
      <c r="C7" s="4" t="s">
        <v>40</v>
      </c>
      <c r="D7" s="4" t="s">
        <v>29</v>
      </c>
      <c r="E7" s="13" t="s">
        <v>52</v>
      </c>
      <c r="F7" s="14">
        <v>2.85</v>
      </c>
      <c r="G7" s="1">
        <v>2012</v>
      </c>
      <c r="I7" s="16">
        <f t="shared" si="0"/>
        <v>2.85</v>
      </c>
      <c r="J7" s="16">
        <f t="shared" si="0"/>
        <v>2.85</v>
      </c>
      <c r="K7" s="16">
        <f t="shared" si="0"/>
        <v>2.85</v>
      </c>
      <c r="L7" s="16">
        <f t="shared" si="0"/>
        <v>2.85</v>
      </c>
      <c r="M7" s="16">
        <f t="shared" si="0"/>
        <v>0</v>
      </c>
    </row>
    <row r="8" spans="1:13" ht="12.75">
      <c r="A8" s="8">
        <v>4</v>
      </c>
      <c r="B8" s="34" t="s">
        <v>553</v>
      </c>
      <c r="C8" s="4" t="s">
        <v>19</v>
      </c>
      <c r="D8" s="4" t="s">
        <v>50</v>
      </c>
      <c r="E8" s="13" t="s">
        <v>52</v>
      </c>
      <c r="F8" s="14">
        <v>2.85</v>
      </c>
      <c r="G8" s="1">
        <v>2012</v>
      </c>
      <c r="I8" s="16">
        <f t="shared" si="0"/>
        <v>2.85</v>
      </c>
      <c r="J8" s="16">
        <f t="shared" si="0"/>
        <v>2.85</v>
      </c>
      <c r="K8" s="16">
        <f t="shared" si="0"/>
        <v>2.85</v>
      </c>
      <c r="L8" s="16">
        <f t="shared" si="0"/>
        <v>2.85</v>
      </c>
      <c r="M8" s="16">
        <f t="shared" si="0"/>
        <v>0</v>
      </c>
    </row>
    <row r="9" spans="1:13" ht="12.75">
      <c r="A9" s="8">
        <v>5</v>
      </c>
      <c r="B9" s="21" t="s">
        <v>283</v>
      </c>
      <c r="C9" s="4" t="s">
        <v>43</v>
      </c>
      <c r="D9" s="4" t="s">
        <v>47</v>
      </c>
      <c r="E9" s="13" t="s">
        <v>52</v>
      </c>
      <c r="F9" s="14">
        <v>6.65</v>
      </c>
      <c r="G9" s="1">
        <v>2011</v>
      </c>
      <c r="I9" s="16">
        <f t="shared" si="0"/>
        <v>6.65</v>
      </c>
      <c r="J9" s="16">
        <f t="shared" si="0"/>
        <v>6.65</v>
      </c>
      <c r="K9" s="16">
        <f t="shared" si="0"/>
        <v>6.65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293</v>
      </c>
      <c r="C10" s="4" t="s">
        <v>21</v>
      </c>
      <c r="D10" s="4" t="s">
        <v>51</v>
      </c>
      <c r="E10" s="13" t="s">
        <v>52</v>
      </c>
      <c r="F10" s="14">
        <v>6.55</v>
      </c>
      <c r="G10" s="1">
        <v>2011</v>
      </c>
      <c r="I10" s="16">
        <f t="shared" si="0"/>
        <v>6.55</v>
      </c>
      <c r="J10" s="16">
        <f t="shared" si="0"/>
        <v>6.55</v>
      </c>
      <c r="K10" s="16">
        <f t="shared" si="0"/>
        <v>6.55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3" t="s">
        <v>287</v>
      </c>
      <c r="C11" s="4" t="s">
        <v>21</v>
      </c>
      <c r="D11" s="4" t="s">
        <v>47</v>
      </c>
      <c r="E11" s="4" t="s">
        <v>52</v>
      </c>
      <c r="F11" s="9">
        <v>5.65</v>
      </c>
      <c r="G11" s="10">
        <v>2011</v>
      </c>
      <c r="I11" s="16">
        <f t="shared" si="0"/>
        <v>5.65</v>
      </c>
      <c r="J11" s="16">
        <f t="shared" si="0"/>
        <v>5.65</v>
      </c>
      <c r="K11" s="16">
        <f t="shared" si="0"/>
        <v>5.65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338</v>
      </c>
      <c r="C12" s="4" t="s">
        <v>40</v>
      </c>
      <c r="D12" s="4" t="s">
        <v>27</v>
      </c>
      <c r="E12" s="13" t="s">
        <v>52</v>
      </c>
      <c r="F12" s="14">
        <v>4.8</v>
      </c>
      <c r="G12" s="1">
        <v>2011</v>
      </c>
      <c r="I12" s="16">
        <f t="shared" si="0"/>
        <v>4.8</v>
      </c>
      <c r="J12" s="16">
        <f t="shared" si="0"/>
        <v>4.8</v>
      </c>
      <c r="K12" s="16">
        <f t="shared" si="0"/>
        <v>4.8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34" t="s">
        <v>305</v>
      </c>
      <c r="C13" s="4" t="s">
        <v>21</v>
      </c>
      <c r="D13" s="4" t="s">
        <v>50</v>
      </c>
      <c r="E13" s="4" t="s">
        <v>52</v>
      </c>
      <c r="F13" s="14">
        <v>4.5</v>
      </c>
      <c r="G13" s="1">
        <v>2011</v>
      </c>
      <c r="I13" s="16">
        <f t="shared" si="0"/>
        <v>4.5</v>
      </c>
      <c r="J13" s="16">
        <f t="shared" si="0"/>
        <v>4.5</v>
      </c>
      <c r="K13" s="16">
        <f t="shared" si="0"/>
        <v>4.5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345</v>
      </c>
      <c r="C14" s="4" t="s">
        <v>19</v>
      </c>
      <c r="D14" s="4" t="s">
        <v>47</v>
      </c>
      <c r="E14" s="13" t="s">
        <v>52</v>
      </c>
      <c r="F14" s="9">
        <v>0.8</v>
      </c>
      <c r="G14" s="10">
        <v>2011</v>
      </c>
      <c r="I14" s="16">
        <f t="shared" si="0"/>
        <v>0.8</v>
      </c>
      <c r="J14" s="16">
        <f t="shared" si="0"/>
        <v>0.8</v>
      </c>
      <c r="K14" s="16">
        <f t="shared" si="0"/>
        <v>0.8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604</v>
      </c>
      <c r="C15" s="13" t="s">
        <v>19</v>
      </c>
      <c r="D15" s="13" t="s">
        <v>38</v>
      </c>
      <c r="E15" s="13" t="s">
        <v>52</v>
      </c>
      <c r="F15" s="14">
        <v>13.1</v>
      </c>
      <c r="G15" s="1">
        <v>2010</v>
      </c>
      <c r="I15" s="16">
        <f aca="true" t="shared" si="1" ref="I15:M24">+IF($G15&gt;=I$3,$F15,0)</f>
        <v>13.1</v>
      </c>
      <c r="J15" s="16">
        <f t="shared" si="1"/>
        <v>13.1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208</v>
      </c>
      <c r="C16" s="4" t="s">
        <v>28</v>
      </c>
      <c r="D16" s="4" t="s">
        <v>22</v>
      </c>
      <c r="E16" s="13" t="s">
        <v>52</v>
      </c>
      <c r="F16" s="14">
        <v>5.35</v>
      </c>
      <c r="G16" s="1">
        <v>2010</v>
      </c>
      <c r="I16" s="16">
        <f t="shared" si="1"/>
        <v>5.35</v>
      </c>
      <c r="J16" s="16">
        <f t="shared" si="1"/>
        <v>5.35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209</v>
      </c>
      <c r="C17" s="4" t="s">
        <v>17</v>
      </c>
      <c r="D17" s="4" t="s">
        <v>116</v>
      </c>
      <c r="E17" s="13" t="s">
        <v>52</v>
      </c>
      <c r="F17" s="14">
        <v>4.5</v>
      </c>
      <c r="G17" s="1">
        <v>2010</v>
      </c>
      <c r="I17" s="16">
        <f t="shared" si="1"/>
        <v>4.5</v>
      </c>
      <c r="J17" s="16">
        <f t="shared" si="1"/>
        <v>4.5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236</v>
      </c>
      <c r="C18" s="4" t="s">
        <v>33</v>
      </c>
      <c r="D18" s="4" t="s">
        <v>36</v>
      </c>
      <c r="E18" s="13" t="s">
        <v>52</v>
      </c>
      <c r="F18" s="18">
        <v>4.45</v>
      </c>
      <c r="G18" s="4">
        <v>2010</v>
      </c>
      <c r="I18" s="16">
        <f t="shared" si="1"/>
        <v>4.45</v>
      </c>
      <c r="J18" s="16">
        <f t="shared" si="1"/>
        <v>4.45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256</v>
      </c>
      <c r="C19" s="4" t="s">
        <v>19</v>
      </c>
      <c r="D19" s="4" t="s">
        <v>48</v>
      </c>
      <c r="E19" s="13" t="s">
        <v>52</v>
      </c>
      <c r="F19" s="14">
        <v>1.95</v>
      </c>
      <c r="G19" s="1">
        <v>2010</v>
      </c>
      <c r="I19" s="16">
        <f t="shared" si="1"/>
        <v>1.95</v>
      </c>
      <c r="J19" s="16">
        <f t="shared" si="1"/>
        <v>1.95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4" t="s">
        <v>687</v>
      </c>
      <c r="C20" s="4" t="s">
        <v>40</v>
      </c>
      <c r="D20" s="4" t="s">
        <v>37</v>
      </c>
      <c r="E20" s="13" t="s">
        <v>52</v>
      </c>
      <c r="F20" s="14">
        <v>2.1</v>
      </c>
      <c r="G20" s="1">
        <v>2009</v>
      </c>
      <c r="I20" s="16">
        <f t="shared" si="1"/>
        <v>2.1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688</v>
      </c>
      <c r="C21" s="4" t="s">
        <v>21</v>
      </c>
      <c r="D21" s="4" t="s">
        <v>26</v>
      </c>
      <c r="E21" s="13" t="s">
        <v>52</v>
      </c>
      <c r="F21" s="14">
        <v>2.05</v>
      </c>
      <c r="G21" s="1">
        <v>2009</v>
      </c>
      <c r="I21" s="16">
        <f t="shared" si="1"/>
        <v>2.05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234</v>
      </c>
      <c r="C22" s="4" t="s">
        <v>28</v>
      </c>
      <c r="D22" s="4" t="s">
        <v>31</v>
      </c>
      <c r="E22" s="13" t="s">
        <v>52</v>
      </c>
      <c r="F22" s="14">
        <v>1.65</v>
      </c>
      <c r="G22" s="1">
        <v>2009</v>
      </c>
      <c r="I22" s="16">
        <f t="shared" si="1"/>
        <v>1.65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260</v>
      </c>
      <c r="C23" s="4" t="s">
        <v>17</v>
      </c>
      <c r="D23" s="4" t="s">
        <v>45</v>
      </c>
      <c r="E23" s="13" t="s">
        <v>52</v>
      </c>
      <c r="F23" s="14">
        <v>1.65</v>
      </c>
      <c r="G23" s="1">
        <v>2009</v>
      </c>
      <c r="I23" s="16">
        <f t="shared" si="1"/>
        <v>1.65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705</v>
      </c>
      <c r="C24" s="4" t="s">
        <v>40</v>
      </c>
      <c r="D24" s="4" t="s">
        <v>27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3" t="s">
        <v>726</v>
      </c>
      <c r="C25" s="4" t="s">
        <v>21</v>
      </c>
      <c r="D25" s="4" t="s">
        <v>53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775</v>
      </c>
      <c r="C26" s="4" t="s">
        <v>19</v>
      </c>
      <c r="D26" s="4" t="s">
        <v>42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776</v>
      </c>
      <c r="C27" s="4" t="s">
        <v>40</v>
      </c>
      <c r="D27" s="4" t="s">
        <v>45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3" t="s">
        <v>805</v>
      </c>
      <c r="C28" s="4" t="s">
        <v>40</v>
      </c>
      <c r="D28" s="4" t="s">
        <v>34</v>
      </c>
      <c r="E28" s="13" t="s">
        <v>52</v>
      </c>
      <c r="F28" s="18">
        <v>1</v>
      </c>
      <c r="G28" s="4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D29" s="4"/>
      <c r="E29" s="13"/>
      <c r="F29" s="18"/>
      <c r="G29" s="4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4"/>
      <c r="D30" s="4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4"/>
      <c r="D31" s="4"/>
      <c r="E31" s="13"/>
      <c r="F31" s="14"/>
      <c r="G31" s="1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/>
      <c r="D32" s="4"/>
      <c r="E32" s="13"/>
      <c r="F32" s="14"/>
      <c r="G32" s="1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9:13" ht="12.75">
      <c r="I34" s="17">
        <f>+SUM(I5:I32)</f>
        <v>93.55</v>
      </c>
      <c r="J34" s="17">
        <f>+SUM(J5:J32)</f>
        <v>81.1</v>
      </c>
      <c r="K34" s="17">
        <f>+SUM(K5:K32)</f>
        <v>51.74999999999999</v>
      </c>
      <c r="L34" s="17">
        <f>+SUM(L5:L32)</f>
        <v>22.800000000000004</v>
      </c>
      <c r="M34" s="17">
        <f>+SUM(M5:M32)</f>
        <v>0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3" t="s">
        <v>480</v>
      </c>
      <c r="C40" s="4" t="s">
        <v>19</v>
      </c>
      <c r="D40" s="4" t="s">
        <v>41</v>
      </c>
      <c r="E40" s="4" t="s">
        <v>84</v>
      </c>
      <c r="F40" s="14">
        <v>2.7</v>
      </c>
      <c r="G40" s="1">
        <v>2012</v>
      </c>
      <c r="I40" s="16">
        <f aca="true" t="shared" si="3" ref="I40:I45">+CEILING(IF($I$38&lt;=G40,F40*0.3,0),0.05)</f>
        <v>0.8500000000000001</v>
      </c>
      <c r="J40" s="16">
        <f aca="true" t="shared" si="4" ref="J40:J45">+CEILING(IF($J$38&lt;=G40,F40*0.3,0),0.05)</f>
        <v>0.8500000000000001</v>
      </c>
      <c r="K40" s="16">
        <f aca="true" t="shared" si="5" ref="K40:K45">+CEILING(IF($K$38&lt;=G40,F40*0.3,0),0.05)</f>
        <v>0.8500000000000001</v>
      </c>
      <c r="L40" s="16">
        <f aca="true" t="shared" si="6" ref="L40:L45">+CEILING(IF($L$38&lt;=G40,F40*0.3,0),0.05)</f>
        <v>0.8500000000000001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3" t="s">
        <v>488</v>
      </c>
      <c r="C41" s="4" t="s">
        <v>17</v>
      </c>
      <c r="D41" s="4" t="s">
        <v>31</v>
      </c>
      <c r="E41" s="4" t="s">
        <v>84</v>
      </c>
      <c r="F41" s="9">
        <v>2.7</v>
      </c>
      <c r="G41" s="10">
        <v>2012</v>
      </c>
      <c r="I41" s="16">
        <f t="shared" si="3"/>
        <v>0.8500000000000001</v>
      </c>
      <c r="J41" s="16">
        <f t="shared" si="4"/>
        <v>0.8500000000000001</v>
      </c>
      <c r="K41" s="16">
        <f t="shared" si="5"/>
        <v>0.8500000000000001</v>
      </c>
      <c r="L41" s="16">
        <f t="shared" si="6"/>
        <v>0.8500000000000001</v>
      </c>
      <c r="M41" s="16">
        <f t="shared" si="7"/>
        <v>0</v>
      </c>
    </row>
    <row r="42" spans="1:13" ht="12.75">
      <c r="A42" s="8">
        <v>3</v>
      </c>
      <c r="B42" s="34" t="s">
        <v>324</v>
      </c>
      <c r="C42" s="4" t="s">
        <v>19</v>
      </c>
      <c r="D42" s="4" t="s">
        <v>29</v>
      </c>
      <c r="E42" s="13" t="s">
        <v>84</v>
      </c>
      <c r="F42" s="14">
        <v>4.85</v>
      </c>
      <c r="G42" s="1">
        <v>2011</v>
      </c>
      <c r="I42" s="16">
        <f t="shared" si="3"/>
        <v>1.5</v>
      </c>
      <c r="J42" s="16">
        <f t="shared" si="4"/>
        <v>1.5</v>
      </c>
      <c r="K42" s="16">
        <f t="shared" si="5"/>
        <v>1.5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7" t="s">
        <v>241</v>
      </c>
      <c r="C43" s="4" t="s">
        <v>40</v>
      </c>
      <c r="D43" s="4" t="s">
        <v>26</v>
      </c>
      <c r="E43" s="13" t="s">
        <v>84</v>
      </c>
      <c r="F43" s="14">
        <v>4.9</v>
      </c>
      <c r="G43" s="1">
        <v>2010</v>
      </c>
      <c r="I43" s="16">
        <f t="shared" si="3"/>
        <v>1.5</v>
      </c>
      <c r="J43" s="16">
        <f t="shared" si="4"/>
        <v>1.5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 t="s">
        <v>284</v>
      </c>
      <c r="C44" s="4" t="s">
        <v>21</v>
      </c>
      <c r="D44" s="4" t="s">
        <v>53</v>
      </c>
      <c r="E44" s="13" t="s">
        <v>52</v>
      </c>
      <c r="F44" s="14">
        <v>0.8</v>
      </c>
      <c r="G44" s="1">
        <v>2010</v>
      </c>
      <c r="I44" s="16">
        <f t="shared" si="3"/>
        <v>0.25</v>
      </c>
      <c r="J44" s="16">
        <f t="shared" si="4"/>
        <v>0.25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13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14"/>
      <c r="G46" s="1"/>
      <c r="I46" s="16">
        <f>+CEILING(IF($I$38&lt;=G46,F46*0.3,0),0.05)</f>
        <v>0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4.95</v>
      </c>
      <c r="J48" s="12">
        <f>+SUM(J40:J47)</f>
        <v>4.95</v>
      </c>
      <c r="K48" s="12">
        <f>+SUM(K40:K47)</f>
        <v>3.2</v>
      </c>
      <c r="L48" s="12">
        <f>+SUM(L40:L47)</f>
        <v>1.7000000000000002</v>
      </c>
      <c r="M48" s="12">
        <f>+SUM(M40:M47)</f>
        <v>0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1" t="s">
        <v>369</v>
      </c>
      <c r="C54" s="4" t="s">
        <v>20</v>
      </c>
      <c r="D54" s="4" t="s">
        <v>25</v>
      </c>
      <c r="E54" s="13">
        <v>2007</v>
      </c>
      <c r="F54" s="14">
        <v>2.05</v>
      </c>
      <c r="G54" s="1">
        <v>2011</v>
      </c>
      <c r="I54" s="16">
        <f aca="true" t="shared" si="8" ref="I54:I66">+CEILING(IF($I$52=E54,F54,IF($I$52&lt;=G54,F54*0.3,0)),0.05)</f>
        <v>0.65</v>
      </c>
      <c r="J54" s="16">
        <f aca="true" t="shared" si="9" ref="J54:J66">+CEILING(IF($J$52&lt;=G54,F54*0.3,0),0.05)</f>
        <v>0.65</v>
      </c>
      <c r="K54" s="16">
        <f aca="true" t="shared" si="10" ref="K54:K66">+CEILING(IF($K$52&lt;=G54,F54*0.3,0),0.05)</f>
        <v>0.65</v>
      </c>
      <c r="L54" s="16">
        <f aca="true" t="shared" si="11" ref="L54:L66">+CEILING(IF($L$52&lt;=G54,F54*0.3,0),0.05)</f>
        <v>0</v>
      </c>
      <c r="M54" s="16">
        <f aca="true" t="shared" si="12" ref="M54:M66">CEILING(IF($M$52&lt;=G54,F54*0.3,0),0.05)</f>
        <v>0</v>
      </c>
    </row>
    <row r="55" spans="1:13" ht="12.75">
      <c r="A55" s="8">
        <v>2</v>
      </c>
      <c r="B55" s="21" t="s">
        <v>303</v>
      </c>
      <c r="C55" s="4" t="s">
        <v>33</v>
      </c>
      <c r="D55" s="4" t="s">
        <v>31</v>
      </c>
      <c r="E55" s="13">
        <v>2007</v>
      </c>
      <c r="F55" s="14">
        <v>4.2</v>
      </c>
      <c r="G55" s="1">
        <v>2010</v>
      </c>
      <c r="I55" s="16">
        <f t="shared" si="8"/>
        <v>1.3</v>
      </c>
      <c r="J55" s="16">
        <f t="shared" si="9"/>
        <v>1.3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304</v>
      </c>
      <c r="C56" s="4" t="s">
        <v>19</v>
      </c>
      <c r="D56" s="4" t="s">
        <v>36</v>
      </c>
      <c r="E56" s="13">
        <v>2008</v>
      </c>
      <c r="F56" s="14">
        <v>4.1</v>
      </c>
      <c r="G56" s="1">
        <v>2010</v>
      </c>
      <c r="I56" s="16">
        <f t="shared" si="8"/>
        <v>1.25</v>
      </c>
      <c r="J56" s="16">
        <f t="shared" si="9"/>
        <v>1.25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94</v>
      </c>
      <c r="C57" s="4" t="s">
        <v>21</v>
      </c>
      <c r="D57" s="4" t="s">
        <v>32</v>
      </c>
      <c r="E57" s="13">
        <v>2007</v>
      </c>
      <c r="F57" s="9">
        <v>3.3</v>
      </c>
      <c r="G57" s="10">
        <v>2010</v>
      </c>
      <c r="I57" s="16">
        <f t="shared" si="8"/>
        <v>1</v>
      </c>
      <c r="J57" s="16">
        <f t="shared" si="9"/>
        <v>1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257</v>
      </c>
      <c r="C58" s="4" t="s">
        <v>19</v>
      </c>
      <c r="D58" s="4" t="s">
        <v>51</v>
      </c>
      <c r="E58" s="13">
        <v>2006</v>
      </c>
      <c r="F58" s="14">
        <v>2.25</v>
      </c>
      <c r="G58" s="1">
        <v>2010</v>
      </c>
      <c r="I58" s="16">
        <f t="shared" si="8"/>
        <v>0.7000000000000001</v>
      </c>
      <c r="J58" s="16">
        <f t="shared" si="9"/>
        <v>0.7000000000000001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207</v>
      </c>
      <c r="C59" s="4" t="s">
        <v>19</v>
      </c>
      <c r="D59" s="4" t="s">
        <v>47</v>
      </c>
      <c r="E59" s="4">
        <v>2007</v>
      </c>
      <c r="F59" s="14">
        <v>3.55</v>
      </c>
      <c r="G59" s="1">
        <v>2009</v>
      </c>
      <c r="I59" s="16">
        <f t="shared" si="8"/>
        <v>1.1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1" t="s">
        <v>346</v>
      </c>
      <c r="C60" s="13" t="s">
        <v>43</v>
      </c>
      <c r="D60" s="13" t="s">
        <v>18</v>
      </c>
      <c r="E60" s="13">
        <v>2008</v>
      </c>
      <c r="F60" s="14">
        <v>0.8</v>
      </c>
      <c r="G60" s="1">
        <v>2009</v>
      </c>
      <c r="I60" s="16">
        <f aca="true" t="shared" si="13" ref="I60:I65">+CEILING(IF($I$52=E60,F60,IF($I$52&lt;=G60,F60*0.3,0)),0.05)</f>
        <v>0.25</v>
      </c>
      <c r="J60" s="16">
        <f aca="true" t="shared" si="14" ref="J60:J65">+CEILING(IF($J$52&lt;=G60,F60*0.3,0),0.05)</f>
        <v>0</v>
      </c>
      <c r="K60" s="16">
        <f aca="true" t="shared" si="15" ref="K60:K65">+CEILING(IF($K$52&lt;=G60,F60*0.3,0),0.05)</f>
        <v>0</v>
      </c>
      <c r="L60" s="16">
        <f aca="true" t="shared" si="16" ref="L60:L65">+CEILING(IF($L$52&lt;=G60,F60*0.3,0),0.05)</f>
        <v>0</v>
      </c>
      <c r="M60" s="16">
        <f aca="true" t="shared" si="17" ref="M60:M65">CEILING(IF($M$52&lt;=G60,F60*0.3,0),0.05)</f>
        <v>0</v>
      </c>
    </row>
    <row r="61" spans="1:13" ht="12.75">
      <c r="A61" s="8">
        <v>8</v>
      </c>
      <c r="B61" s="21" t="s">
        <v>159</v>
      </c>
      <c r="C61" s="4" t="s">
        <v>21</v>
      </c>
      <c r="D61" s="4" t="s">
        <v>51</v>
      </c>
      <c r="E61" s="13">
        <v>2006</v>
      </c>
      <c r="F61" s="14">
        <v>0.65</v>
      </c>
      <c r="G61" s="1">
        <v>2009</v>
      </c>
      <c r="I61" s="16">
        <f t="shared" si="13"/>
        <v>0.2</v>
      </c>
      <c r="J61" s="16">
        <f t="shared" si="14"/>
        <v>0</v>
      </c>
      <c r="K61" s="16">
        <f t="shared" si="15"/>
        <v>0</v>
      </c>
      <c r="L61" s="16">
        <f t="shared" si="16"/>
        <v>0</v>
      </c>
      <c r="M61" s="16">
        <f t="shared" si="17"/>
        <v>0</v>
      </c>
    </row>
    <row r="62" spans="1:13" ht="12.75">
      <c r="A62" s="8">
        <v>9</v>
      </c>
      <c r="B62" s="21"/>
      <c r="D62" s="4"/>
      <c r="E62" s="13"/>
      <c r="F62" s="14"/>
      <c r="G62" s="1"/>
      <c r="I62" s="16">
        <f t="shared" si="13"/>
        <v>0</v>
      </c>
      <c r="J62" s="16">
        <f t="shared" si="14"/>
        <v>0</v>
      </c>
      <c r="K62" s="16">
        <f t="shared" si="15"/>
        <v>0</v>
      </c>
      <c r="L62" s="16">
        <f t="shared" si="16"/>
        <v>0</v>
      </c>
      <c r="M62" s="16">
        <f t="shared" si="17"/>
        <v>0</v>
      </c>
    </row>
    <row r="63" spans="1:13" ht="12.75">
      <c r="A63" s="8">
        <v>10</v>
      </c>
      <c r="B63" s="21"/>
      <c r="D63" s="22"/>
      <c r="E63" s="13"/>
      <c r="F63" s="14"/>
      <c r="G63" s="1"/>
      <c r="I63" s="16">
        <f t="shared" si="13"/>
        <v>0</v>
      </c>
      <c r="J63" s="16">
        <f t="shared" si="14"/>
        <v>0</v>
      </c>
      <c r="K63" s="16">
        <f t="shared" si="15"/>
        <v>0</v>
      </c>
      <c r="L63" s="16">
        <f t="shared" si="16"/>
        <v>0</v>
      </c>
      <c r="M63" s="16">
        <f t="shared" si="17"/>
        <v>0</v>
      </c>
    </row>
    <row r="64" spans="1:13" ht="12.75">
      <c r="A64" s="8">
        <v>11</v>
      </c>
      <c r="B64" s="21"/>
      <c r="D64" s="4"/>
      <c r="E64" s="13"/>
      <c r="F64" s="14"/>
      <c r="G64" s="1"/>
      <c r="I64" s="16">
        <f t="shared" si="13"/>
        <v>0</v>
      </c>
      <c r="J64" s="16">
        <f t="shared" si="14"/>
        <v>0</v>
      </c>
      <c r="K64" s="16">
        <f t="shared" si="15"/>
        <v>0</v>
      </c>
      <c r="L64" s="16">
        <f t="shared" si="16"/>
        <v>0</v>
      </c>
      <c r="M64" s="16">
        <f t="shared" si="17"/>
        <v>0</v>
      </c>
    </row>
    <row r="65" spans="1:13" ht="12.75">
      <c r="A65" s="8">
        <v>12</v>
      </c>
      <c r="B65" s="21"/>
      <c r="C65" s="13"/>
      <c r="D65" s="13"/>
      <c r="E65" s="13"/>
      <c r="F65" s="14"/>
      <c r="G65" s="1"/>
      <c r="I65" s="16">
        <f t="shared" si="13"/>
        <v>0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D66" s="4"/>
      <c r="E66" s="4"/>
      <c r="F66" s="9"/>
      <c r="G66" s="10"/>
      <c r="I66" s="16">
        <f t="shared" si="8"/>
        <v>0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9:13" ht="7.5" customHeight="1">
      <c r="I67" s="15"/>
      <c r="J67" s="15"/>
      <c r="K67" s="15"/>
      <c r="L67" s="15"/>
      <c r="M67" s="15"/>
    </row>
    <row r="68" spans="9:13" ht="12.75">
      <c r="I68" s="17">
        <f>+SUM(I54:I67)</f>
        <v>6.45</v>
      </c>
      <c r="J68" s="17">
        <f>+SUM(J54:J67)</f>
        <v>4.9</v>
      </c>
      <c r="K68" s="17">
        <f>+SUM(K54:K67)</f>
        <v>0.65</v>
      </c>
      <c r="L68" s="17">
        <f>+SUM(L54:L67)</f>
        <v>0</v>
      </c>
      <c r="M68" s="17">
        <f>+SUM(M54:M67)</f>
        <v>0</v>
      </c>
    </row>
    <row r="69" spans="9:13" ht="12.75">
      <c r="I69" s="12"/>
      <c r="J69" s="12"/>
      <c r="K69" s="12"/>
      <c r="L69" s="12"/>
      <c r="M69" s="12"/>
    </row>
    <row r="70" spans="1:13" ht="15.75">
      <c r="A70" s="98" t="s">
        <v>55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9:13" ht="7.5" customHeight="1">
      <c r="I71" s="12"/>
      <c r="J71" s="12"/>
      <c r="K71" s="12"/>
      <c r="L71" s="12"/>
      <c r="M71" s="12"/>
    </row>
    <row r="72" spans="1:13" ht="12.75">
      <c r="A72" s="8"/>
      <c r="B72" s="5" t="s">
        <v>58</v>
      </c>
      <c r="C72" s="6"/>
      <c r="D72" s="6"/>
      <c r="E72" s="6"/>
      <c r="F72" s="6" t="s">
        <v>57</v>
      </c>
      <c r="G72" s="6" t="s">
        <v>56</v>
      </c>
      <c r="I72" s="7">
        <f>+I$3</f>
        <v>2009</v>
      </c>
      <c r="J72" s="7">
        <f>+J$3</f>
        <v>2010</v>
      </c>
      <c r="K72" s="7">
        <f>+K$3</f>
        <v>2011</v>
      </c>
      <c r="L72" s="7">
        <f>+L$3</f>
        <v>2012</v>
      </c>
      <c r="M72" s="7">
        <f>+M$3</f>
        <v>2013</v>
      </c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>
        <v>1</v>
      </c>
      <c r="B74" s="96"/>
      <c r="C74" s="96"/>
      <c r="D74" s="96"/>
      <c r="E74" s="96"/>
      <c r="F74" s="18"/>
      <c r="G74" s="4"/>
      <c r="I74" s="29">
        <f>F74</f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2</v>
      </c>
      <c r="B75" s="96"/>
      <c r="C75" s="96"/>
      <c r="D75" s="96"/>
      <c r="E75" s="96"/>
      <c r="I75" s="20"/>
      <c r="J75" s="20"/>
      <c r="K75" s="20"/>
      <c r="L75" s="20"/>
      <c r="M75" s="20"/>
    </row>
    <row r="76" spans="1:13" ht="7.5" customHeight="1">
      <c r="A76" s="8"/>
      <c r="I76" s="12"/>
      <c r="J76" s="12"/>
      <c r="K76" s="12"/>
      <c r="L76" s="12"/>
      <c r="M76" s="12"/>
    </row>
    <row r="77" spans="1:13" ht="12.75">
      <c r="A77" s="8"/>
      <c r="I77" s="12">
        <f>+SUM(I74:I76)</f>
        <v>0</v>
      </c>
      <c r="J77" s="12">
        <f>+SUM(J74:J76)</f>
        <v>0</v>
      </c>
      <c r="K77" s="12">
        <f>+SUM(K74:K76)</f>
        <v>0</v>
      </c>
      <c r="L77" s="12">
        <f>+SUM(L74:L76)</f>
        <v>0</v>
      </c>
      <c r="M77" s="12">
        <f>+SUM(M74:M76)</f>
        <v>0</v>
      </c>
    </row>
    <row r="78" spans="9:13" ht="12.75">
      <c r="I78" s="11"/>
      <c r="J78" s="11"/>
      <c r="K78" s="11"/>
      <c r="L78" s="11"/>
      <c r="M78" s="11"/>
    </row>
  </sheetData>
  <sheetProtection/>
  <mergeCells count="6">
    <mergeCell ref="B74:E74"/>
    <mergeCell ref="B75:E75"/>
    <mergeCell ref="A1:M1"/>
    <mergeCell ref="A36:M36"/>
    <mergeCell ref="A50:M50"/>
    <mergeCell ref="A70:M70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4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574</v>
      </c>
      <c r="C5" s="4" t="s">
        <v>19</v>
      </c>
      <c r="D5" s="4" t="s">
        <v>41</v>
      </c>
      <c r="E5" s="13" t="s">
        <v>52</v>
      </c>
      <c r="F5" s="14">
        <v>13.15</v>
      </c>
      <c r="G5" s="1">
        <v>2013</v>
      </c>
      <c r="I5" s="16">
        <f aca="true" t="shared" si="0" ref="I5:M14">+IF($G5&gt;=I$3,$F5,0)</f>
        <v>13.15</v>
      </c>
      <c r="J5" s="16">
        <f t="shared" si="0"/>
        <v>13.15</v>
      </c>
      <c r="K5" s="16">
        <f t="shared" si="0"/>
        <v>13.15</v>
      </c>
      <c r="L5" s="16">
        <f t="shared" si="0"/>
        <v>13.15</v>
      </c>
      <c r="M5" s="16">
        <f t="shared" si="0"/>
        <v>13.15</v>
      </c>
    </row>
    <row r="6" spans="1:13" ht="12.75">
      <c r="A6" s="8">
        <v>2</v>
      </c>
      <c r="B6" s="27" t="s">
        <v>639</v>
      </c>
      <c r="C6" s="4" t="s">
        <v>19</v>
      </c>
      <c r="D6" s="4" t="s">
        <v>27</v>
      </c>
      <c r="E6" s="13" t="s">
        <v>52</v>
      </c>
      <c r="F6" s="18">
        <v>5.75</v>
      </c>
      <c r="G6" s="4">
        <v>2013</v>
      </c>
      <c r="I6" s="16">
        <f t="shared" si="0"/>
        <v>5.75</v>
      </c>
      <c r="J6" s="16">
        <f t="shared" si="0"/>
        <v>5.75</v>
      </c>
      <c r="K6" s="16">
        <f t="shared" si="0"/>
        <v>5.75</v>
      </c>
      <c r="L6" s="16">
        <f t="shared" si="0"/>
        <v>5.75</v>
      </c>
      <c r="M6" s="16">
        <f t="shared" si="0"/>
        <v>5.75</v>
      </c>
    </row>
    <row r="7" spans="1:13" ht="12.75">
      <c r="A7" s="8">
        <v>3</v>
      </c>
      <c r="B7" s="3" t="s">
        <v>663</v>
      </c>
      <c r="C7" s="4" t="s">
        <v>21</v>
      </c>
      <c r="D7" s="4" t="s">
        <v>25</v>
      </c>
      <c r="E7" s="13" t="s">
        <v>52</v>
      </c>
      <c r="F7" s="9">
        <v>4.1</v>
      </c>
      <c r="G7" s="10">
        <v>2013</v>
      </c>
      <c r="I7" s="16">
        <f t="shared" si="0"/>
        <v>4.1</v>
      </c>
      <c r="J7" s="16">
        <f t="shared" si="0"/>
        <v>4.1</v>
      </c>
      <c r="K7" s="16">
        <f t="shared" si="0"/>
        <v>4.1</v>
      </c>
      <c r="L7" s="16">
        <f t="shared" si="0"/>
        <v>4.1</v>
      </c>
      <c r="M7" s="16">
        <f t="shared" si="0"/>
        <v>4.1</v>
      </c>
    </row>
    <row r="8" spans="1:13" ht="12.75">
      <c r="A8" s="8">
        <v>4</v>
      </c>
      <c r="B8" s="21" t="s">
        <v>505</v>
      </c>
      <c r="C8" s="4" t="s">
        <v>19</v>
      </c>
      <c r="D8" s="4" t="s">
        <v>48</v>
      </c>
      <c r="E8" s="13" t="s">
        <v>52</v>
      </c>
      <c r="F8" s="14">
        <v>2.1</v>
      </c>
      <c r="G8" s="1">
        <v>2012</v>
      </c>
      <c r="I8" s="16">
        <f t="shared" si="0"/>
        <v>2.1</v>
      </c>
      <c r="J8" s="16">
        <f t="shared" si="0"/>
        <v>2.1</v>
      </c>
      <c r="K8" s="16">
        <f t="shared" si="0"/>
        <v>2.1</v>
      </c>
      <c r="L8" s="16">
        <f t="shared" si="0"/>
        <v>2.1</v>
      </c>
      <c r="M8" s="16">
        <f t="shared" si="0"/>
        <v>0</v>
      </c>
    </row>
    <row r="9" spans="1:13" ht="12.75">
      <c r="A9" s="8">
        <v>5</v>
      </c>
      <c r="B9" s="21" t="s">
        <v>506</v>
      </c>
      <c r="C9" s="4" t="s">
        <v>21</v>
      </c>
      <c r="D9" s="4" t="s">
        <v>116</v>
      </c>
      <c r="E9" s="13" t="s">
        <v>52</v>
      </c>
      <c r="F9" s="14">
        <v>1.85</v>
      </c>
      <c r="G9" s="1">
        <v>2012</v>
      </c>
      <c r="I9" s="16">
        <f t="shared" si="0"/>
        <v>1.85</v>
      </c>
      <c r="J9" s="16">
        <f t="shared" si="0"/>
        <v>1.85</v>
      </c>
      <c r="K9" s="16">
        <f t="shared" si="0"/>
        <v>1.85</v>
      </c>
      <c r="L9" s="16">
        <f t="shared" si="0"/>
        <v>1.85</v>
      </c>
      <c r="M9" s="16">
        <f t="shared" si="0"/>
        <v>0</v>
      </c>
    </row>
    <row r="10" spans="1:13" ht="12.75">
      <c r="A10" s="8">
        <v>6</v>
      </c>
      <c r="B10" s="27" t="s">
        <v>503</v>
      </c>
      <c r="C10" s="4" t="s">
        <v>43</v>
      </c>
      <c r="D10" s="4" t="s">
        <v>116</v>
      </c>
      <c r="E10" s="13" t="s">
        <v>52</v>
      </c>
      <c r="F10" s="14">
        <v>0.9</v>
      </c>
      <c r="G10" s="1">
        <v>2012</v>
      </c>
      <c r="I10" s="16">
        <f t="shared" si="0"/>
        <v>0.9</v>
      </c>
      <c r="J10" s="16">
        <f t="shared" si="0"/>
        <v>0.9</v>
      </c>
      <c r="K10" s="16">
        <f t="shared" si="0"/>
        <v>0.9</v>
      </c>
      <c r="L10" s="16">
        <f t="shared" si="0"/>
        <v>0.9</v>
      </c>
      <c r="M10" s="16">
        <f t="shared" si="0"/>
        <v>0</v>
      </c>
    </row>
    <row r="11" spans="1:13" ht="12.75">
      <c r="A11" s="8">
        <v>7</v>
      </c>
      <c r="B11" s="26" t="s">
        <v>289</v>
      </c>
      <c r="C11" s="4" t="s">
        <v>21</v>
      </c>
      <c r="D11" s="4" t="s">
        <v>50</v>
      </c>
      <c r="E11" s="13" t="s">
        <v>52</v>
      </c>
      <c r="F11" s="14">
        <v>9.05</v>
      </c>
      <c r="G11" s="1">
        <v>2011</v>
      </c>
      <c r="I11" s="16">
        <f t="shared" si="0"/>
        <v>9.05</v>
      </c>
      <c r="J11" s="16">
        <f t="shared" si="0"/>
        <v>9.05</v>
      </c>
      <c r="K11" s="16">
        <f t="shared" si="0"/>
        <v>9.05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7" t="s">
        <v>313</v>
      </c>
      <c r="C12" s="4" t="s">
        <v>20</v>
      </c>
      <c r="D12" s="4" t="s">
        <v>49</v>
      </c>
      <c r="E12" s="13" t="s">
        <v>52</v>
      </c>
      <c r="F12" s="14">
        <v>8.3</v>
      </c>
      <c r="G12" s="1">
        <v>2011</v>
      </c>
      <c r="I12" s="16">
        <f t="shared" si="0"/>
        <v>8.3</v>
      </c>
      <c r="J12" s="16">
        <f t="shared" si="0"/>
        <v>8.3</v>
      </c>
      <c r="K12" s="16">
        <f t="shared" si="0"/>
        <v>8.3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299</v>
      </c>
      <c r="C13" s="4" t="s">
        <v>33</v>
      </c>
      <c r="D13" s="4" t="s">
        <v>191</v>
      </c>
      <c r="E13" s="13" t="s">
        <v>52</v>
      </c>
      <c r="F13" s="14">
        <v>7.9</v>
      </c>
      <c r="G13" s="1">
        <v>2011</v>
      </c>
      <c r="I13" s="16">
        <f t="shared" si="0"/>
        <v>7.9</v>
      </c>
      <c r="J13" s="16">
        <f t="shared" si="0"/>
        <v>7.9</v>
      </c>
      <c r="K13" s="16">
        <f t="shared" si="0"/>
        <v>7.9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3" t="s">
        <v>643</v>
      </c>
      <c r="C14" s="4" t="s">
        <v>20</v>
      </c>
      <c r="D14" s="4" t="s">
        <v>191</v>
      </c>
      <c r="E14" s="13" t="s">
        <v>52</v>
      </c>
      <c r="F14" s="18">
        <v>1.45</v>
      </c>
      <c r="G14" s="4">
        <v>2011</v>
      </c>
      <c r="I14" s="16">
        <f t="shared" si="0"/>
        <v>1.45</v>
      </c>
      <c r="J14" s="16">
        <f t="shared" si="0"/>
        <v>1.45</v>
      </c>
      <c r="K14" s="16">
        <f t="shared" si="0"/>
        <v>1.45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682</v>
      </c>
      <c r="C15" s="4" t="s">
        <v>40</v>
      </c>
      <c r="D15" s="4" t="s">
        <v>42</v>
      </c>
      <c r="E15" s="13" t="s">
        <v>52</v>
      </c>
      <c r="F15" s="14">
        <v>1.4</v>
      </c>
      <c r="G15" s="1">
        <v>2011</v>
      </c>
      <c r="I15" s="16">
        <f aca="true" t="shared" si="1" ref="I15:M24">+IF($G15&gt;=I$3,$F15,0)</f>
        <v>1.4</v>
      </c>
      <c r="J15" s="16">
        <f t="shared" si="1"/>
        <v>1.4</v>
      </c>
      <c r="K15" s="16">
        <f t="shared" si="1"/>
        <v>1.4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210</v>
      </c>
      <c r="C16" s="4" t="s">
        <v>19</v>
      </c>
      <c r="D16" s="4" t="s">
        <v>24</v>
      </c>
      <c r="E16" s="13" t="s">
        <v>52</v>
      </c>
      <c r="F16" s="14">
        <v>7.2</v>
      </c>
      <c r="G16" s="1">
        <v>2010</v>
      </c>
      <c r="I16" s="16">
        <f t="shared" si="1"/>
        <v>7.2</v>
      </c>
      <c r="J16" s="16">
        <f t="shared" si="1"/>
        <v>7.2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215</v>
      </c>
      <c r="C17" s="4" t="s">
        <v>19</v>
      </c>
      <c r="D17" s="4" t="s">
        <v>30</v>
      </c>
      <c r="E17" s="13" t="s">
        <v>52</v>
      </c>
      <c r="F17" s="14">
        <v>1.85</v>
      </c>
      <c r="G17" s="1">
        <v>2010</v>
      </c>
      <c r="I17" s="16">
        <f t="shared" si="1"/>
        <v>1.85</v>
      </c>
      <c r="J17" s="16">
        <f t="shared" si="1"/>
        <v>1.85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651</v>
      </c>
      <c r="C18" s="4" t="s">
        <v>40</v>
      </c>
      <c r="D18" s="4" t="s">
        <v>53</v>
      </c>
      <c r="E18" s="13" t="s">
        <v>52</v>
      </c>
      <c r="F18" s="14">
        <v>1.45</v>
      </c>
      <c r="G18" s="1">
        <v>2010</v>
      </c>
      <c r="I18" s="16">
        <f t="shared" si="1"/>
        <v>1.45</v>
      </c>
      <c r="J18" s="16">
        <f t="shared" si="1"/>
        <v>1.45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504</v>
      </c>
      <c r="C19" s="4" t="s">
        <v>17</v>
      </c>
      <c r="D19" s="4" t="s">
        <v>37</v>
      </c>
      <c r="E19" s="13" t="s">
        <v>52</v>
      </c>
      <c r="F19" s="14">
        <v>0.9</v>
      </c>
      <c r="G19" s="1">
        <v>2010</v>
      </c>
      <c r="I19" s="16">
        <f t="shared" si="1"/>
        <v>0.9</v>
      </c>
      <c r="J19" s="16">
        <f t="shared" si="1"/>
        <v>0.9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7" t="s">
        <v>603</v>
      </c>
      <c r="C20" s="4" t="s">
        <v>40</v>
      </c>
      <c r="D20" s="4" t="s">
        <v>116</v>
      </c>
      <c r="E20" s="13" t="s">
        <v>52</v>
      </c>
      <c r="F20" s="9">
        <v>5.05</v>
      </c>
      <c r="G20" s="10">
        <v>2009</v>
      </c>
      <c r="I20" s="16">
        <f t="shared" si="1"/>
        <v>5.05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179</v>
      </c>
      <c r="C21" s="4" t="s">
        <v>28</v>
      </c>
      <c r="D21" s="4" t="s">
        <v>60</v>
      </c>
      <c r="E21" s="13" t="s">
        <v>52</v>
      </c>
      <c r="F21" s="14">
        <v>3.25</v>
      </c>
      <c r="G21" s="1">
        <v>2009</v>
      </c>
      <c r="I21" s="16">
        <f t="shared" si="1"/>
        <v>3.25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602</v>
      </c>
      <c r="C22" s="4" t="s">
        <v>43</v>
      </c>
      <c r="D22" s="4" t="s">
        <v>27</v>
      </c>
      <c r="E22" s="13" t="s">
        <v>52</v>
      </c>
      <c r="F22" s="14">
        <v>3</v>
      </c>
      <c r="G22" s="2">
        <v>2009</v>
      </c>
      <c r="I22" s="16">
        <f t="shared" si="1"/>
        <v>3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692</v>
      </c>
      <c r="C23" s="4" t="s">
        <v>40</v>
      </c>
      <c r="D23" s="4" t="s">
        <v>60</v>
      </c>
      <c r="E23" s="13" t="s">
        <v>52</v>
      </c>
      <c r="F23" s="14">
        <v>2.75</v>
      </c>
      <c r="G23" s="1">
        <v>2009</v>
      </c>
      <c r="I23" s="16">
        <f t="shared" si="1"/>
        <v>2.75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599</v>
      </c>
      <c r="C24" s="4" t="s">
        <v>17</v>
      </c>
      <c r="D24" s="4" t="s">
        <v>59</v>
      </c>
      <c r="E24" s="13" t="s">
        <v>52</v>
      </c>
      <c r="F24" s="14">
        <v>2</v>
      </c>
      <c r="G24" s="1">
        <v>2009</v>
      </c>
      <c r="I24" s="16">
        <f t="shared" si="1"/>
        <v>2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641</v>
      </c>
      <c r="C25" s="4" t="s">
        <v>40</v>
      </c>
      <c r="D25" s="4" t="s">
        <v>50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7" t="s">
        <v>721</v>
      </c>
      <c r="C26" s="4" t="s">
        <v>20</v>
      </c>
      <c r="D26" s="4" t="s">
        <v>388</v>
      </c>
      <c r="E26" s="13" t="s">
        <v>52</v>
      </c>
      <c r="F26" s="18">
        <v>1</v>
      </c>
      <c r="G26" s="4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806</v>
      </c>
      <c r="C27" s="4" t="s">
        <v>19</v>
      </c>
      <c r="D27" s="4" t="s">
        <v>116</v>
      </c>
      <c r="E27" s="13" t="s">
        <v>52</v>
      </c>
      <c r="F27" s="18">
        <v>1</v>
      </c>
      <c r="G27" s="4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850</v>
      </c>
      <c r="C28" s="4" t="s">
        <v>19</v>
      </c>
      <c r="D28" s="4" t="s">
        <v>42</v>
      </c>
      <c r="E28" s="13" t="s">
        <v>52</v>
      </c>
      <c r="F28" s="14">
        <v>1</v>
      </c>
      <c r="G28" s="2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/>
      <c r="E29" s="13"/>
      <c r="F29" s="14"/>
      <c r="G29" s="1"/>
      <c r="I29" s="16">
        <f t="shared" si="2"/>
        <v>0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/>
      <c r="E30" s="13"/>
      <c r="F30" s="14"/>
      <c r="G30" s="1"/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7"/>
      <c r="E31" s="13"/>
      <c r="F31" s="9"/>
      <c r="G31" s="10"/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E32" s="4"/>
      <c r="F32" s="30"/>
      <c r="G32" s="4"/>
      <c r="I32" s="16">
        <f t="shared" si="2"/>
        <v>0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E34" s="13"/>
      <c r="F34" s="14"/>
      <c r="G34" s="1"/>
      <c r="I34" s="17">
        <f>+SUM(I5:I32)</f>
        <v>87.4</v>
      </c>
      <c r="J34" s="17">
        <f>+SUM(J5:J32)</f>
        <v>67.35000000000001</v>
      </c>
      <c r="K34" s="17">
        <f>+SUM(K5:K32)</f>
        <v>55.95</v>
      </c>
      <c r="L34" s="17">
        <f>+SUM(L5:L32)</f>
        <v>27.85</v>
      </c>
      <c r="M34" s="17">
        <f>+SUM(M5:M32)</f>
        <v>23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+I3</f>
        <v>2009</v>
      </c>
      <c r="J38" s="7">
        <f>+J3</f>
        <v>2010</v>
      </c>
      <c r="K38" s="7">
        <f>+K3</f>
        <v>2011</v>
      </c>
      <c r="L38" s="7">
        <f>+L3</f>
        <v>2012</v>
      </c>
      <c r="M38" s="7">
        <f>+M3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704</v>
      </c>
      <c r="C40" s="4" t="s">
        <v>28</v>
      </c>
      <c r="D40" s="4" t="s">
        <v>45</v>
      </c>
      <c r="E40" s="13" t="s">
        <v>84</v>
      </c>
      <c r="F40" s="16">
        <v>6.25</v>
      </c>
      <c r="G40" s="13">
        <v>2013</v>
      </c>
      <c r="I40" s="16">
        <f aca="true" t="shared" si="3" ref="I40:I45">+CEILING(IF($I$38&lt;=G40,F40*0.3,0),0.05)</f>
        <v>1.9000000000000001</v>
      </c>
      <c r="J40" s="16">
        <f aca="true" t="shared" si="4" ref="J40:J45">+CEILING(IF($J$38&lt;=G40,F40*0.3,0),0.05)</f>
        <v>1.9000000000000001</v>
      </c>
      <c r="K40" s="16">
        <f aca="true" t="shared" si="5" ref="K40:K45">+CEILING(IF($K$38&lt;=G40,F40*0.3,0),0.05)</f>
        <v>1.9000000000000001</v>
      </c>
      <c r="L40" s="16">
        <f aca="true" t="shared" si="6" ref="L40:L45">+CEILING(IF($L$38&lt;=G40,F40*0.3,0),0.05)</f>
        <v>1.9000000000000001</v>
      </c>
      <c r="M40" s="16">
        <f aca="true" t="shared" si="7" ref="M40:M45">+CEILING(IF($M$38&lt;=G40,F40*0.3,0),0.05)</f>
        <v>1.9000000000000001</v>
      </c>
    </row>
    <row r="41" spans="1:13" ht="12.75">
      <c r="A41" s="8">
        <v>2</v>
      </c>
      <c r="B41" s="3" t="s">
        <v>323</v>
      </c>
      <c r="C41" s="4" t="s">
        <v>21</v>
      </c>
      <c r="D41" s="4" t="s">
        <v>23</v>
      </c>
      <c r="E41" s="4" t="s">
        <v>84</v>
      </c>
      <c r="F41" s="30">
        <v>5.2</v>
      </c>
      <c r="G41" s="4">
        <v>2011</v>
      </c>
      <c r="I41" s="16">
        <f t="shared" si="3"/>
        <v>1.6</v>
      </c>
      <c r="J41" s="16">
        <f t="shared" si="4"/>
        <v>1.6</v>
      </c>
      <c r="K41" s="16">
        <f t="shared" si="5"/>
        <v>1.6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 t="s">
        <v>311</v>
      </c>
      <c r="C42" s="4" t="s">
        <v>40</v>
      </c>
      <c r="D42" s="4" t="s">
        <v>60</v>
      </c>
      <c r="E42" s="13" t="s">
        <v>84</v>
      </c>
      <c r="F42" s="14">
        <v>1.5</v>
      </c>
      <c r="G42" s="1">
        <v>2011</v>
      </c>
      <c r="I42" s="16">
        <f t="shared" si="3"/>
        <v>0.45</v>
      </c>
      <c r="J42" s="16">
        <f t="shared" si="4"/>
        <v>0.45</v>
      </c>
      <c r="K42" s="16">
        <f t="shared" si="5"/>
        <v>0.45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21" t="s">
        <v>126</v>
      </c>
      <c r="C43" s="4" t="s">
        <v>43</v>
      </c>
      <c r="D43" s="4" t="s">
        <v>47</v>
      </c>
      <c r="E43" s="13" t="s">
        <v>84</v>
      </c>
      <c r="F43" s="14">
        <v>2.1</v>
      </c>
      <c r="G43" s="1">
        <v>2010</v>
      </c>
      <c r="I43" s="16">
        <f t="shared" si="3"/>
        <v>0.65</v>
      </c>
      <c r="J43" s="16">
        <f t="shared" si="4"/>
        <v>0.65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E44" s="13"/>
      <c r="F44" s="14"/>
      <c r="G44" s="1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1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31"/>
      <c r="J46" s="31"/>
      <c r="K46" s="31"/>
      <c r="L46" s="31"/>
      <c r="M46" s="31"/>
    </row>
    <row r="47" spans="1:13" ht="12.75">
      <c r="A47" s="8"/>
      <c r="I47" s="12">
        <f>+SUM(I40:I46)</f>
        <v>4.6000000000000005</v>
      </c>
      <c r="J47" s="12">
        <f>+SUM(J40:J46)</f>
        <v>4.6000000000000005</v>
      </c>
      <c r="K47" s="12">
        <f>+SUM(K40:K46)</f>
        <v>3.95</v>
      </c>
      <c r="L47" s="12">
        <f>+SUM(L40:L46)</f>
        <v>1.9000000000000001</v>
      </c>
      <c r="M47" s="12">
        <f>+SUM(M40:M46)</f>
        <v>1.9000000000000001</v>
      </c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322</v>
      </c>
      <c r="C53" s="4" t="s">
        <v>43</v>
      </c>
      <c r="D53" s="4" t="s">
        <v>49</v>
      </c>
      <c r="E53" s="13">
        <v>2008</v>
      </c>
      <c r="F53" s="14">
        <v>4.05</v>
      </c>
      <c r="G53" s="1">
        <v>2011</v>
      </c>
      <c r="I53" s="16">
        <f aca="true" t="shared" si="8" ref="I53:I62">+CEILING(IF($I$51=E53,F53,IF($I$51&lt;=G53,F53*0.3,0)),0.05)</f>
        <v>1.25</v>
      </c>
      <c r="J53" s="16">
        <f aca="true" t="shared" si="9" ref="J53:J62">+CEILING(IF($J$51&lt;=G53,F53*0.3,0),0.05)</f>
        <v>1.25</v>
      </c>
      <c r="K53" s="16">
        <f aca="true" t="shared" si="10" ref="K53:K62">+CEILING(IF($K$51&lt;=G53,F53*0.3,0),0.05)</f>
        <v>1.25</v>
      </c>
      <c r="L53" s="16">
        <f aca="true" t="shared" si="11" ref="L53:L62">+CEILING(IF($L$51&lt;=G53,F53*0.3,0),0.05)</f>
        <v>0</v>
      </c>
      <c r="M53" s="16">
        <f aca="true" t="shared" si="12" ref="M53:M62">CEILING(IF($M$51&lt;=G53,F53*0.3,0),0.05)</f>
        <v>0</v>
      </c>
    </row>
    <row r="54" spans="1:13" ht="12.75">
      <c r="A54" s="8">
        <v>2</v>
      </c>
      <c r="B54" s="21" t="s">
        <v>312</v>
      </c>
      <c r="C54" s="4" t="s">
        <v>17</v>
      </c>
      <c r="D54" s="4" t="s">
        <v>27</v>
      </c>
      <c r="E54" s="13">
        <v>2009</v>
      </c>
      <c r="F54" s="14">
        <v>3.1</v>
      </c>
      <c r="G54" s="1">
        <v>2011</v>
      </c>
      <c r="I54" s="16">
        <f t="shared" si="8"/>
        <v>3.1</v>
      </c>
      <c r="J54" s="16">
        <f t="shared" si="9"/>
        <v>0.9500000000000001</v>
      </c>
      <c r="K54" s="16">
        <f t="shared" si="10"/>
        <v>0.9500000000000001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216</v>
      </c>
      <c r="C55" s="4" t="s">
        <v>40</v>
      </c>
      <c r="D55" s="4" t="s">
        <v>45</v>
      </c>
      <c r="E55" s="13">
        <v>2008</v>
      </c>
      <c r="F55" s="14">
        <v>9.25</v>
      </c>
      <c r="G55" s="1">
        <v>2010</v>
      </c>
      <c r="I55" s="16">
        <f t="shared" si="8"/>
        <v>2.8000000000000003</v>
      </c>
      <c r="J55" s="16">
        <f t="shared" si="9"/>
        <v>2.8000000000000003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458</v>
      </c>
      <c r="C56" s="4" t="s">
        <v>19</v>
      </c>
      <c r="D56" s="4" t="s">
        <v>51</v>
      </c>
      <c r="E56" s="13">
        <v>2008</v>
      </c>
      <c r="F56" s="14">
        <v>2.2</v>
      </c>
      <c r="G56" s="2">
        <v>2010</v>
      </c>
      <c r="I56" s="16">
        <f t="shared" si="8"/>
        <v>0.7000000000000001</v>
      </c>
      <c r="J56" s="16">
        <f t="shared" si="9"/>
        <v>0.7000000000000001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7" t="s">
        <v>172</v>
      </c>
      <c r="C57" s="4" t="s">
        <v>21</v>
      </c>
      <c r="D57" s="4" t="s">
        <v>25</v>
      </c>
      <c r="E57" s="13">
        <v>2008</v>
      </c>
      <c r="F57" s="9">
        <v>0.95</v>
      </c>
      <c r="G57" s="10">
        <v>2009</v>
      </c>
      <c r="I57" s="16">
        <f t="shared" si="8"/>
        <v>0.30000000000000004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15"/>
      <c r="E58" s="13"/>
      <c r="F58" s="14"/>
      <c r="G58" s="1"/>
      <c r="I58" s="16">
        <f>+CEILING(IF($I$51=E58,F58,IF($I$51&lt;=G58,F58*0.3,0)),0.05)</f>
        <v>0</v>
      </c>
      <c r="J58" s="16">
        <f>+CEILING(IF($J$51&lt;=G58,F58*0.3,0),0.05)</f>
        <v>0</v>
      </c>
      <c r="K58" s="16">
        <f>+CEILING(IF($K$51&lt;=G58,F58*0.3,0),0.05)</f>
        <v>0</v>
      </c>
      <c r="L58" s="16">
        <f>+CEILING(IF($L$51&lt;=G58,F58*0.3,0),0.05)</f>
        <v>0</v>
      </c>
      <c r="M58" s="16">
        <f>CEILING(IF($M$51&lt;=G58,F58*0.3,0),0.05)</f>
        <v>0</v>
      </c>
    </row>
    <row r="59" spans="1:13" ht="12.75">
      <c r="A59" s="8">
        <v>7</v>
      </c>
      <c r="B59" s="21"/>
      <c r="E59" s="13"/>
      <c r="F59" s="14"/>
      <c r="G59" s="1"/>
      <c r="I59" s="16">
        <f>+CEILING(IF($I$51=E59,F59,IF($I$51&lt;=G59,F59*0.3,0)),0.05)</f>
        <v>0</v>
      </c>
      <c r="J59" s="16">
        <f>+CEILING(IF($J$51&lt;=G59,F59*0.3,0),0.05)</f>
        <v>0</v>
      </c>
      <c r="K59" s="16">
        <f>+CEILING(IF($K$51&lt;=G59,F59*0.3,0),0.05)</f>
        <v>0</v>
      </c>
      <c r="L59" s="16">
        <f>+CEILING(IF($L$51&lt;=G59,F59*0.3,0),0.05)</f>
        <v>0</v>
      </c>
      <c r="M59" s="16">
        <f>CEILING(IF($M$51&lt;=G59,F59*0.3,0),0.05)</f>
        <v>0</v>
      </c>
    </row>
    <row r="60" spans="1:13" ht="12.75">
      <c r="A60" s="8">
        <v>8</v>
      </c>
      <c r="B60" s="21"/>
      <c r="E60" s="13"/>
      <c r="F60" s="14"/>
      <c r="G60" s="1"/>
      <c r="I60" s="16">
        <f>+CEILING(IF($I$51=E60,F60,IF($I$51&lt;=G60,F60*0.3,0)),0.05)</f>
        <v>0</v>
      </c>
      <c r="J60" s="16">
        <f>+CEILING(IF($J$51&lt;=G60,F60*0.3,0),0.05)</f>
        <v>0</v>
      </c>
      <c r="K60" s="16">
        <f>+CEILING(IF($K$51&lt;=G60,F60*0.3,0),0.05)</f>
        <v>0</v>
      </c>
      <c r="L60" s="16">
        <f>+CEILING(IF($L$51&lt;=G60,F60*0.3,0),0.05)</f>
        <v>0</v>
      </c>
      <c r="M60" s="16">
        <f>CEILING(IF($M$51&lt;=G60,F60*0.3,0),0.05)</f>
        <v>0</v>
      </c>
    </row>
    <row r="61" spans="1:13" ht="12.75">
      <c r="A61" s="8">
        <v>9</v>
      </c>
      <c r="B61" s="21"/>
      <c r="C61" s="13"/>
      <c r="D61" s="13"/>
      <c r="E61" s="13"/>
      <c r="F61" s="14"/>
      <c r="G61" s="1"/>
      <c r="I61" s="16">
        <f>+CEILING(IF($I$51=E61,F61,IF($I$51&lt;=G61,F61*0.3,0)),0.05)</f>
        <v>0</v>
      </c>
      <c r="J61" s="16">
        <f>+CEILING(IF($J$51&lt;=G61,F61*0.3,0),0.05)</f>
        <v>0</v>
      </c>
      <c r="K61" s="16">
        <f>+CEILING(IF($K$51&lt;=G61,F61*0.3,0),0.05)</f>
        <v>0</v>
      </c>
      <c r="L61" s="16">
        <f>+CEILING(IF($L$51&lt;=G61,F61*0.3,0),0.05)</f>
        <v>0</v>
      </c>
      <c r="M61" s="16">
        <f>CEILING(IF($M$51&lt;=G61,F61*0.3,0),0.05)</f>
        <v>0</v>
      </c>
    </row>
    <row r="62" spans="1:13" ht="12.75">
      <c r="A62" s="8">
        <v>10</v>
      </c>
      <c r="B62" s="21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9:13" ht="7.5" customHeight="1">
      <c r="I63" s="15"/>
      <c r="J63" s="15"/>
      <c r="K63" s="15"/>
      <c r="L63" s="15"/>
      <c r="M63" s="15"/>
    </row>
    <row r="64" spans="9:13" ht="12.75">
      <c r="I64" s="17">
        <f>+SUM(I53:I63)</f>
        <v>8.15</v>
      </c>
      <c r="J64" s="17">
        <f>+SUM(J53:J63)</f>
        <v>5.7</v>
      </c>
      <c r="K64" s="17">
        <f>+SUM(K53:K63)</f>
        <v>2.2</v>
      </c>
      <c r="L64" s="17">
        <f>+SUM(L53:L63)</f>
        <v>0</v>
      </c>
      <c r="M64" s="17">
        <f>+SUM(M53:M63)</f>
        <v>0</v>
      </c>
    </row>
    <row r="65" spans="9:13" ht="12.75">
      <c r="I65" s="12"/>
      <c r="J65" s="12"/>
      <c r="K65" s="12"/>
      <c r="L65" s="12"/>
      <c r="M65" s="12"/>
    </row>
    <row r="66" spans="1:13" ht="15.75">
      <c r="A66" s="98" t="s">
        <v>55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9:13" ht="7.5" customHeight="1">
      <c r="I67" s="12"/>
      <c r="J67" s="12"/>
      <c r="K67" s="12"/>
      <c r="L67" s="12"/>
      <c r="M67" s="12"/>
    </row>
    <row r="68" spans="1:13" ht="12.75">
      <c r="A68" s="8"/>
      <c r="B68" s="5" t="s">
        <v>58</v>
      </c>
      <c r="C68" s="6"/>
      <c r="D68" s="6"/>
      <c r="E68" s="6"/>
      <c r="F68" s="6" t="s">
        <v>57</v>
      </c>
      <c r="G68" s="6" t="s">
        <v>56</v>
      </c>
      <c r="I68" s="7">
        <f>+I$3</f>
        <v>2009</v>
      </c>
      <c r="J68" s="7">
        <f>+J$3</f>
        <v>2010</v>
      </c>
      <c r="K68" s="7">
        <f>+K$3</f>
        <v>2011</v>
      </c>
      <c r="L68" s="7">
        <f>+L$3</f>
        <v>2012</v>
      </c>
      <c r="M68" s="7">
        <f>+M$3</f>
        <v>2013</v>
      </c>
    </row>
    <row r="69" spans="1:13" ht="7.5" customHeight="1">
      <c r="A69" s="8"/>
      <c r="I69" s="20"/>
      <c r="J69" s="20"/>
      <c r="K69" s="20"/>
      <c r="L69" s="20"/>
      <c r="M69" s="20"/>
    </row>
    <row r="70" spans="1:13" ht="12.75">
      <c r="A70" s="8">
        <v>1</v>
      </c>
      <c r="B70" s="96"/>
      <c r="C70" s="96"/>
      <c r="D70" s="96"/>
      <c r="E70" s="96"/>
      <c r="F70" s="18"/>
      <c r="G70" s="4"/>
      <c r="I70" s="29">
        <f>F70</f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ht="12.75">
      <c r="A71" s="8">
        <v>2</v>
      </c>
      <c r="B71" s="96"/>
      <c r="C71" s="96"/>
      <c r="D71" s="96"/>
      <c r="E71" s="96"/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7.5" customHeight="1">
      <c r="A72" s="8"/>
      <c r="I72" s="20"/>
      <c r="J72" s="20"/>
      <c r="K72" s="20"/>
      <c r="L72" s="20"/>
      <c r="M72" s="20"/>
    </row>
    <row r="73" spans="1:13" ht="12.75">
      <c r="A73" s="8"/>
      <c r="I73" s="12">
        <f>+SUM(I70:I72)</f>
        <v>0</v>
      </c>
      <c r="J73" s="12">
        <f>+SUM(J70:J72)</f>
        <v>0</v>
      </c>
      <c r="K73" s="12">
        <f>+SUM(K70:K72)</f>
        <v>0</v>
      </c>
      <c r="L73" s="12">
        <f>+SUM(L70:L72)</f>
        <v>0</v>
      </c>
      <c r="M73" s="12">
        <f>+SUM(M70:M72)</f>
        <v>0</v>
      </c>
    </row>
    <row r="74" spans="9:13" ht="12.75">
      <c r="I74" s="11"/>
      <c r="J74" s="11"/>
      <c r="K74" s="11"/>
      <c r="L74" s="11"/>
      <c r="M74" s="11"/>
    </row>
  </sheetData>
  <sheetProtection/>
  <mergeCells count="6">
    <mergeCell ref="B70:E70"/>
    <mergeCell ref="B71:E71"/>
    <mergeCell ref="A1:M1"/>
    <mergeCell ref="A36:M36"/>
    <mergeCell ref="A49:M49"/>
    <mergeCell ref="A66:M6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3" t="s">
        <v>649</v>
      </c>
      <c r="C5" s="4" t="s">
        <v>19</v>
      </c>
      <c r="D5" s="4" t="s">
        <v>42</v>
      </c>
      <c r="E5" s="13" t="s">
        <v>52</v>
      </c>
      <c r="F5" s="14">
        <v>4.75</v>
      </c>
      <c r="G5" s="1">
        <v>2013</v>
      </c>
      <c r="I5" s="16">
        <f aca="true" t="shared" si="0" ref="I5:M14">+IF($G5&gt;=I$3,$F5,0)</f>
        <v>4.75</v>
      </c>
      <c r="J5" s="16">
        <f t="shared" si="0"/>
        <v>4.75</v>
      </c>
      <c r="K5" s="16">
        <f t="shared" si="0"/>
        <v>4.75</v>
      </c>
      <c r="L5" s="16">
        <f t="shared" si="0"/>
        <v>4.75</v>
      </c>
      <c r="M5" s="16">
        <f t="shared" si="0"/>
        <v>4.75</v>
      </c>
    </row>
    <row r="6" spans="1:13" ht="12.75">
      <c r="A6" s="8">
        <v>2</v>
      </c>
      <c r="B6" s="27" t="s">
        <v>694</v>
      </c>
      <c r="C6" s="4" t="s">
        <v>19</v>
      </c>
      <c r="D6" s="4" t="s">
        <v>26</v>
      </c>
      <c r="E6" s="13" t="s">
        <v>52</v>
      </c>
      <c r="F6" s="16">
        <v>3</v>
      </c>
      <c r="G6" s="13">
        <v>2013</v>
      </c>
      <c r="I6" s="16">
        <f t="shared" si="0"/>
        <v>3</v>
      </c>
      <c r="J6" s="16">
        <f t="shared" si="0"/>
        <v>3</v>
      </c>
      <c r="K6" s="16">
        <f t="shared" si="0"/>
        <v>3</v>
      </c>
      <c r="L6" s="16">
        <f t="shared" si="0"/>
        <v>3</v>
      </c>
      <c r="M6" s="16">
        <f t="shared" si="0"/>
        <v>3</v>
      </c>
    </row>
    <row r="7" spans="1:13" ht="12.75">
      <c r="A7" s="8">
        <v>3</v>
      </c>
      <c r="B7" s="34" t="s">
        <v>665</v>
      </c>
      <c r="C7" s="4" t="s">
        <v>21</v>
      </c>
      <c r="D7" s="4" t="s">
        <v>34</v>
      </c>
      <c r="E7" s="13" t="s">
        <v>52</v>
      </c>
      <c r="F7" s="14">
        <v>2.7</v>
      </c>
      <c r="G7" s="1">
        <v>2013</v>
      </c>
      <c r="I7" s="16">
        <f t="shared" si="0"/>
        <v>2.7</v>
      </c>
      <c r="J7" s="16">
        <f t="shared" si="0"/>
        <v>2.7</v>
      </c>
      <c r="K7" s="16">
        <f t="shared" si="0"/>
        <v>2.7</v>
      </c>
      <c r="L7" s="16">
        <f t="shared" si="0"/>
        <v>2.7</v>
      </c>
      <c r="M7" s="16">
        <f t="shared" si="0"/>
        <v>2.7</v>
      </c>
    </row>
    <row r="8" spans="1:13" ht="12.75">
      <c r="A8" s="8">
        <v>4</v>
      </c>
      <c r="B8" s="3" t="s">
        <v>650</v>
      </c>
      <c r="C8" s="4" t="s">
        <v>21</v>
      </c>
      <c r="D8" s="4" t="s">
        <v>116</v>
      </c>
      <c r="E8" s="4" t="s">
        <v>52</v>
      </c>
      <c r="F8" s="30">
        <v>2.15</v>
      </c>
      <c r="G8" s="4">
        <v>2013</v>
      </c>
      <c r="I8" s="16">
        <f t="shared" si="0"/>
        <v>2.15</v>
      </c>
      <c r="J8" s="16">
        <f t="shared" si="0"/>
        <v>2.15</v>
      </c>
      <c r="K8" s="16">
        <f t="shared" si="0"/>
        <v>2.15</v>
      </c>
      <c r="L8" s="16">
        <f t="shared" si="0"/>
        <v>2.15</v>
      </c>
      <c r="M8" s="16">
        <f t="shared" si="0"/>
        <v>2.15</v>
      </c>
    </row>
    <row r="9" spans="1:13" ht="12.75">
      <c r="A9" s="8">
        <v>5</v>
      </c>
      <c r="B9" s="27" t="s">
        <v>450</v>
      </c>
      <c r="C9" s="4" t="s">
        <v>40</v>
      </c>
      <c r="D9" s="4" t="s">
        <v>48</v>
      </c>
      <c r="E9" s="13" t="s">
        <v>52</v>
      </c>
      <c r="F9" s="18">
        <v>6.6</v>
      </c>
      <c r="G9" s="4">
        <v>2012</v>
      </c>
      <c r="I9" s="16">
        <f t="shared" si="0"/>
        <v>6.6</v>
      </c>
      <c r="J9" s="16">
        <f t="shared" si="0"/>
        <v>6.6</v>
      </c>
      <c r="K9" s="16">
        <f t="shared" si="0"/>
        <v>6.6</v>
      </c>
      <c r="L9" s="16">
        <f t="shared" si="0"/>
        <v>6.6</v>
      </c>
      <c r="M9" s="16">
        <f t="shared" si="0"/>
        <v>0</v>
      </c>
    </row>
    <row r="10" spans="1:13" ht="12.75">
      <c r="A10" s="8">
        <v>6</v>
      </c>
      <c r="B10" s="3" t="s">
        <v>494</v>
      </c>
      <c r="C10" s="4" t="s">
        <v>17</v>
      </c>
      <c r="D10" s="4" t="s">
        <v>36</v>
      </c>
      <c r="E10" s="13" t="s">
        <v>52</v>
      </c>
      <c r="F10" s="14">
        <v>2.9</v>
      </c>
      <c r="G10" s="1">
        <v>2012</v>
      </c>
      <c r="I10" s="16">
        <f t="shared" si="0"/>
        <v>2.9</v>
      </c>
      <c r="J10" s="16">
        <f t="shared" si="0"/>
        <v>2.9</v>
      </c>
      <c r="K10" s="16">
        <f t="shared" si="0"/>
        <v>2.9</v>
      </c>
      <c r="L10" s="16">
        <f t="shared" si="0"/>
        <v>2.9</v>
      </c>
      <c r="M10" s="16">
        <f t="shared" si="0"/>
        <v>0</v>
      </c>
    </row>
    <row r="11" spans="1:13" ht="12.75">
      <c r="A11" s="8">
        <v>7</v>
      </c>
      <c r="B11" s="3" t="s">
        <v>605</v>
      </c>
      <c r="C11" s="4" t="s">
        <v>21</v>
      </c>
      <c r="D11" s="4" t="s">
        <v>24</v>
      </c>
      <c r="E11" s="13" t="s">
        <v>52</v>
      </c>
      <c r="F11" s="14">
        <v>10.15</v>
      </c>
      <c r="G11" s="1">
        <v>2011</v>
      </c>
      <c r="I11" s="16">
        <f t="shared" si="0"/>
        <v>10.15</v>
      </c>
      <c r="J11" s="16">
        <f t="shared" si="0"/>
        <v>10.15</v>
      </c>
      <c r="K11" s="16">
        <f t="shared" si="0"/>
        <v>10.15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15" t="s">
        <v>281</v>
      </c>
      <c r="C12" s="4" t="s">
        <v>19</v>
      </c>
      <c r="D12" s="4" t="s">
        <v>35</v>
      </c>
      <c r="E12" s="13" t="s">
        <v>52</v>
      </c>
      <c r="F12" s="16">
        <v>8.7</v>
      </c>
      <c r="G12" s="13">
        <v>2011</v>
      </c>
      <c r="I12" s="16">
        <f t="shared" si="0"/>
        <v>8.7</v>
      </c>
      <c r="J12" s="16">
        <f t="shared" si="0"/>
        <v>8.7</v>
      </c>
      <c r="K12" s="16">
        <f t="shared" si="0"/>
        <v>8.7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7" t="s">
        <v>315</v>
      </c>
      <c r="C13" s="4" t="s">
        <v>43</v>
      </c>
      <c r="D13" s="4" t="s">
        <v>50</v>
      </c>
      <c r="E13" s="13" t="s">
        <v>52</v>
      </c>
      <c r="F13" s="14">
        <v>5.15</v>
      </c>
      <c r="G13" s="1">
        <v>2011</v>
      </c>
      <c r="I13" s="16">
        <f t="shared" si="0"/>
        <v>5.15</v>
      </c>
      <c r="J13" s="16">
        <f t="shared" si="0"/>
        <v>5.15</v>
      </c>
      <c r="K13" s="16">
        <f t="shared" si="0"/>
        <v>5.15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7" t="s">
        <v>693</v>
      </c>
      <c r="C14" s="4" t="s">
        <v>40</v>
      </c>
      <c r="D14" s="4" t="s">
        <v>60</v>
      </c>
      <c r="E14" s="4" t="s">
        <v>52</v>
      </c>
      <c r="F14" s="9">
        <v>5.05</v>
      </c>
      <c r="G14" s="10">
        <v>2011</v>
      </c>
      <c r="I14" s="16">
        <f t="shared" si="0"/>
        <v>5.05</v>
      </c>
      <c r="J14" s="16">
        <f t="shared" si="0"/>
        <v>5.05</v>
      </c>
      <c r="K14" s="16">
        <f t="shared" si="0"/>
        <v>5.05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3" t="s">
        <v>301</v>
      </c>
      <c r="C15" s="4" t="s">
        <v>20</v>
      </c>
      <c r="D15" s="4" t="s">
        <v>29</v>
      </c>
      <c r="E15" s="13" t="s">
        <v>52</v>
      </c>
      <c r="F15" s="14">
        <v>4.15</v>
      </c>
      <c r="G15" s="1">
        <v>2011</v>
      </c>
      <c r="I15" s="16">
        <f aca="true" t="shared" si="1" ref="I15:M24">+IF($G15&gt;=I$3,$F15,0)</f>
        <v>4.15</v>
      </c>
      <c r="J15" s="16">
        <f t="shared" si="1"/>
        <v>4.15</v>
      </c>
      <c r="K15" s="16">
        <f t="shared" si="1"/>
        <v>4.15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7" t="s">
        <v>363</v>
      </c>
      <c r="C16" s="4" t="s">
        <v>19</v>
      </c>
      <c r="D16" s="4" t="s">
        <v>47</v>
      </c>
      <c r="E16" s="13" t="s">
        <v>52</v>
      </c>
      <c r="F16" s="14">
        <v>1.15</v>
      </c>
      <c r="G16" s="1">
        <v>2011</v>
      </c>
      <c r="I16" s="16">
        <f t="shared" si="1"/>
        <v>1.15</v>
      </c>
      <c r="J16" s="16">
        <f t="shared" si="1"/>
        <v>1.15</v>
      </c>
      <c r="K16" s="16">
        <f t="shared" si="1"/>
        <v>1.15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196</v>
      </c>
      <c r="C17" s="4" t="s">
        <v>40</v>
      </c>
      <c r="D17" s="4" t="s">
        <v>32</v>
      </c>
      <c r="E17" s="13" t="s">
        <v>52</v>
      </c>
      <c r="F17" s="14">
        <v>6.65</v>
      </c>
      <c r="G17" s="1">
        <v>2010</v>
      </c>
      <c r="I17" s="16">
        <f t="shared" si="1"/>
        <v>6.65</v>
      </c>
      <c r="J17" s="16">
        <f t="shared" si="1"/>
        <v>6.65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627</v>
      </c>
      <c r="C18" s="4" t="s">
        <v>20</v>
      </c>
      <c r="D18" s="4" t="s">
        <v>24</v>
      </c>
      <c r="E18" s="4" t="s">
        <v>52</v>
      </c>
      <c r="F18" s="18">
        <v>4.2</v>
      </c>
      <c r="G18" s="4">
        <v>2010</v>
      </c>
      <c r="I18" s="16">
        <f t="shared" si="1"/>
        <v>4.2</v>
      </c>
      <c r="J18" s="16">
        <f t="shared" si="1"/>
        <v>4.2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7" t="s">
        <v>214</v>
      </c>
      <c r="C19" s="4" t="s">
        <v>28</v>
      </c>
      <c r="D19" s="4" t="s">
        <v>42</v>
      </c>
      <c r="E19" s="13" t="s">
        <v>52</v>
      </c>
      <c r="F19" s="14">
        <v>3.5</v>
      </c>
      <c r="G19" s="1">
        <v>2010</v>
      </c>
      <c r="I19" s="16">
        <f t="shared" si="1"/>
        <v>3.5</v>
      </c>
      <c r="J19" s="16">
        <f t="shared" si="1"/>
        <v>3.5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3" t="s">
        <v>219</v>
      </c>
      <c r="C20" s="4" t="s">
        <v>33</v>
      </c>
      <c r="D20" s="4" t="s">
        <v>24</v>
      </c>
      <c r="E20" s="13" t="s">
        <v>52</v>
      </c>
      <c r="F20" s="14">
        <v>3</v>
      </c>
      <c r="G20" s="1">
        <v>2010</v>
      </c>
      <c r="I20" s="16">
        <f t="shared" si="1"/>
        <v>3</v>
      </c>
      <c r="J20" s="16">
        <f t="shared" si="1"/>
        <v>3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100</v>
      </c>
      <c r="C21" s="4" t="s">
        <v>19</v>
      </c>
      <c r="D21" s="4" t="s">
        <v>27</v>
      </c>
      <c r="E21" s="13" t="s">
        <v>52</v>
      </c>
      <c r="F21" s="14">
        <v>9.65</v>
      </c>
      <c r="G21" s="1">
        <v>2009</v>
      </c>
      <c r="I21" s="16">
        <f t="shared" si="1"/>
        <v>9.65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87</v>
      </c>
      <c r="C22" s="4" t="s">
        <v>21</v>
      </c>
      <c r="D22" s="4" t="s">
        <v>41</v>
      </c>
      <c r="E22" s="13" t="s">
        <v>52</v>
      </c>
      <c r="F22" s="14">
        <v>4.75</v>
      </c>
      <c r="G22" s="1">
        <v>2009</v>
      </c>
      <c r="I22" s="16">
        <f t="shared" si="1"/>
        <v>4.75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34" t="s">
        <v>449</v>
      </c>
      <c r="C23" s="4" t="s">
        <v>21</v>
      </c>
      <c r="D23" s="4" t="s">
        <v>30</v>
      </c>
      <c r="E23" s="13" t="s">
        <v>52</v>
      </c>
      <c r="F23" s="14">
        <v>1.55</v>
      </c>
      <c r="G23" s="1">
        <v>2009</v>
      </c>
      <c r="I23" s="16">
        <f t="shared" si="1"/>
        <v>1.55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182</v>
      </c>
      <c r="C24" s="4" t="s">
        <v>21</v>
      </c>
      <c r="D24" s="4" t="s">
        <v>53</v>
      </c>
      <c r="E24" s="13" t="s">
        <v>52</v>
      </c>
      <c r="F24" s="18">
        <v>1.2</v>
      </c>
      <c r="G24" s="4">
        <v>2009</v>
      </c>
      <c r="I24" s="16">
        <f t="shared" si="1"/>
        <v>1.2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867</v>
      </c>
      <c r="C25" s="4" t="s">
        <v>43</v>
      </c>
      <c r="D25" s="4" t="s">
        <v>24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655</v>
      </c>
      <c r="C26" s="4" t="s">
        <v>19</v>
      </c>
      <c r="D26" s="4" t="s">
        <v>191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3" t="s">
        <v>852</v>
      </c>
      <c r="C27" s="4" t="s">
        <v>33</v>
      </c>
      <c r="D27" s="4" t="s">
        <v>53</v>
      </c>
      <c r="E27" s="13" t="s">
        <v>52</v>
      </c>
      <c r="F27" s="9">
        <v>1</v>
      </c>
      <c r="G27" s="10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7" t="s">
        <v>851</v>
      </c>
      <c r="C28" s="4" t="s">
        <v>40</v>
      </c>
      <c r="D28" s="4" t="s">
        <v>36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7" t="s">
        <v>825</v>
      </c>
      <c r="C29" s="4" t="s">
        <v>19</v>
      </c>
      <c r="D29" s="4" t="s">
        <v>36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859</v>
      </c>
      <c r="C30" s="4" t="s">
        <v>40</v>
      </c>
      <c r="D30" s="4" t="s">
        <v>42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842</v>
      </c>
      <c r="C31" s="4" t="s">
        <v>20</v>
      </c>
      <c r="D31" s="4" t="s">
        <v>29</v>
      </c>
      <c r="E31" s="13" t="s">
        <v>52</v>
      </c>
      <c r="F31" s="9">
        <v>1</v>
      </c>
      <c r="G31" s="10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7" t="s">
        <v>833</v>
      </c>
      <c r="C32" s="4" t="s">
        <v>33</v>
      </c>
      <c r="D32" s="4" t="s">
        <v>39</v>
      </c>
      <c r="E32" s="13" t="s">
        <v>52</v>
      </c>
      <c r="F32" s="9">
        <v>1</v>
      </c>
      <c r="G32" s="10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98.95</v>
      </c>
      <c r="J34" s="17">
        <f>+SUM(J5:J32)</f>
        <v>73.8</v>
      </c>
      <c r="K34" s="17">
        <f>+SUM(K5:K32)</f>
        <v>56.449999999999996</v>
      </c>
      <c r="L34" s="17">
        <f>+SUM(L5:L32)</f>
        <v>22.099999999999998</v>
      </c>
      <c r="M34" s="17">
        <f>+SUM(M5:M32)</f>
        <v>12.6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7" t="s">
        <v>710</v>
      </c>
      <c r="C40" s="4" t="s">
        <v>17</v>
      </c>
      <c r="D40" s="4" t="s">
        <v>18</v>
      </c>
      <c r="E40" s="13" t="s">
        <v>84</v>
      </c>
      <c r="F40" s="14">
        <v>6.9</v>
      </c>
      <c r="G40" s="1">
        <v>2013</v>
      </c>
      <c r="I40" s="16">
        <f aca="true" t="shared" si="3" ref="I40:I46">+CEILING(IF($I$38&lt;=G40,F40*0.3,0),0.05)</f>
        <v>2.1</v>
      </c>
      <c r="J40" s="16">
        <f aca="true" t="shared" si="4" ref="J40:J46">+CEILING(IF($J$38&lt;=G40,F40*0.3,0),0.05)</f>
        <v>2.1</v>
      </c>
      <c r="K40" s="16">
        <f aca="true" t="shared" si="5" ref="K40:K46">+CEILING(IF($K$38&lt;=G40,F40*0.3,0),0.05)</f>
        <v>2.1</v>
      </c>
      <c r="L40" s="16">
        <f aca="true" t="shared" si="6" ref="L40:L46">+CEILING(IF($L$38&lt;=G40,F40*0.3,0),0.05)</f>
        <v>2.1</v>
      </c>
      <c r="M40" s="16">
        <f aca="true" t="shared" si="7" ref="M40:M46">+CEILING(IF($M$38&lt;=G40,F40*0.3,0),0.05)</f>
        <v>2.1</v>
      </c>
    </row>
    <row r="41" spans="1:13" ht="12.75">
      <c r="A41" s="8">
        <v>2</v>
      </c>
      <c r="B41" s="3" t="s">
        <v>711</v>
      </c>
      <c r="C41" s="4" t="s">
        <v>19</v>
      </c>
      <c r="D41" s="4" t="s">
        <v>35</v>
      </c>
      <c r="E41" s="4" t="s">
        <v>84</v>
      </c>
      <c r="F41" s="9">
        <v>6.35</v>
      </c>
      <c r="G41" s="10">
        <v>2013</v>
      </c>
      <c r="I41" s="16">
        <f t="shared" si="3"/>
        <v>1.9500000000000002</v>
      </c>
      <c r="J41" s="16">
        <f t="shared" si="4"/>
        <v>1.9500000000000002</v>
      </c>
      <c r="K41" s="16">
        <f t="shared" si="5"/>
        <v>1.9500000000000002</v>
      </c>
      <c r="L41" s="16">
        <f t="shared" si="6"/>
        <v>1.9500000000000002</v>
      </c>
      <c r="M41" s="16">
        <f t="shared" si="7"/>
        <v>1.9500000000000002</v>
      </c>
    </row>
    <row r="42" spans="1:13" ht="12.75">
      <c r="A42" s="8">
        <v>3</v>
      </c>
      <c r="B42" s="3" t="s">
        <v>679</v>
      </c>
      <c r="C42" s="4" t="s">
        <v>19</v>
      </c>
      <c r="D42" s="4" t="s">
        <v>29</v>
      </c>
      <c r="E42" s="13" t="s">
        <v>84</v>
      </c>
      <c r="F42" s="16">
        <v>3.7</v>
      </c>
      <c r="G42" s="13">
        <v>2013</v>
      </c>
      <c r="I42" s="16">
        <f t="shared" si="3"/>
        <v>1.1500000000000001</v>
      </c>
      <c r="J42" s="16">
        <f t="shared" si="4"/>
        <v>1.1500000000000001</v>
      </c>
      <c r="K42" s="16">
        <f t="shared" si="5"/>
        <v>1.1500000000000001</v>
      </c>
      <c r="L42" s="16">
        <f t="shared" si="6"/>
        <v>1.1500000000000001</v>
      </c>
      <c r="M42" s="16">
        <f t="shared" si="7"/>
        <v>1.1500000000000001</v>
      </c>
    </row>
    <row r="43" spans="1:13" ht="12.75">
      <c r="A43" s="8">
        <v>4</v>
      </c>
      <c r="B43" s="3" t="s">
        <v>666</v>
      </c>
      <c r="C43" s="4" t="s">
        <v>33</v>
      </c>
      <c r="D43" s="4" t="s">
        <v>36</v>
      </c>
      <c r="E43" s="13" t="s">
        <v>84</v>
      </c>
      <c r="F43" s="16">
        <v>2.8</v>
      </c>
      <c r="G43" s="13">
        <v>2013</v>
      </c>
      <c r="I43" s="16">
        <f t="shared" si="3"/>
        <v>0.8500000000000001</v>
      </c>
      <c r="J43" s="16">
        <f t="shared" si="4"/>
        <v>0.8500000000000001</v>
      </c>
      <c r="K43" s="16">
        <f t="shared" si="5"/>
        <v>0.8500000000000001</v>
      </c>
      <c r="L43" s="16">
        <f t="shared" si="6"/>
        <v>0.8500000000000001</v>
      </c>
      <c r="M43" s="16">
        <f t="shared" si="7"/>
        <v>0.8500000000000001</v>
      </c>
    </row>
    <row r="44" spans="1:13" ht="12.75">
      <c r="A44" s="8">
        <v>5</v>
      </c>
      <c r="B44" s="27" t="s">
        <v>478</v>
      </c>
      <c r="C44" s="4" t="s">
        <v>43</v>
      </c>
      <c r="D44" s="4" t="s">
        <v>49</v>
      </c>
      <c r="E44" s="13" t="s">
        <v>84</v>
      </c>
      <c r="F44" s="14">
        <v>4.4</v>
      </c>
      <c r="G44" s="1">
        <v>2012</v>
      </c>
      <c r="I44" s="16">
        <f t="shared" si="3"/>
        <v>1.35</v>
      </c>
      <c r="J44" s="16">
        <f t="shared" si="4"/>
        <v>1.35</v>
      </c>
      <c r="K44" s="16">
        <f t="shared" si="5"/>
        <v>1.35</v>
      </c>
      <c r="L44" s="16">
        <f t="shared" si="6"/>
        <v>1.35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C46" s="22"/>
      <c r="D46" s="22"/>
      <c r="E46" s="22"/>
      <c r="F46" s="9"/>
      <c r="G46" s="10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D48" s="4"/>
      <c r="E48" s="4"/>
      <c r="F48" s="18"/>
      <c r="G48" s="4"/>
      <c r="I48" s="12">
        <f>+SUM(I40:I47)</f>
        <v>7.4</v>
      </c>
      <c r="J48" s="12">
        <f>+SUM(J40:J47)</f>
        <v>7.4</v>
      </c>
      <c r="K48" s="12">
        <f>+SUM(K40:K47)</f>
        <v>7.4</v>
      </c>
      <c r="L48" s="12">
        <f>+SUM(L40:L47)</f>
        <v>7.4</v>
      </c>
      <c r="M48" s="12">
        <f>+SUM(M40:M47)</f>
        <v>6.050000000000001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362</v>
      </c>
      <c r="C54" s="4" t="s">
        <v>19</v>
      </c>
      <c r="D54" s="4" t="s">
        <v>53</v>
      </c>
      <c r="E54" s="13">
        <v>2008</v>
      </c>
      <c r="F54" s="14">
        <v>0.8</v>
      </c>
      <c r="G54" s="1">
        <v>2011</v>
      </c>
      <c r="I54" s="16">
        <f aca="true" t="shared" si="8" ref="I54:I71">+CEILING(IF($I$52=E54,F54,IF($I$52&lt;=G54,F54*0.3,0)),0.05)</f>
        <v>0.25</v>
      </c>
      <c r="J54" s="16">
        <f aca="true" t="shared" si="9" ref="J54:J71">+CEILING(IF($J$52&lt;=G54,F54*0.3,0),0.05)</f>
        <v>0.25</v>
      </c>
      <c r="K54" s="16">
        <f aca="true" t="shared" si="10" ref="K54:K71">+CEILING(IF($K$52&lt;=G54,F54*0.3,0),0.05)</f>
        <v>0.25</v>
      </c>
      <c r="L54" s="16">
        <f aca="true" t="shared" si="11" ref="L54:L71">+CEILING(IF($L$52&lt;=G54,F54*0.3,0),0.05)</f>
        <v>0</v>
      </c>
      <c r="M54" s="16">
        <f aca="true" t="shared" si="12" ref="M54:M71">CEILING(IF($M$52&lt;=G54,F54*0.3,0),0.05)</f>
        <v>0</v>
      </c>
    </row>
    <row r="55" spans="1:13" ht="12.75">
      <c r="A55" s="8">
        <v>2</v>
      </c>
      <c r="B55" s="27" t="s">
        <v>358</v>
      </c>
      <c r="C55" s="4" t="s">
        <v>28</v>
      </c>
      <c r="D55" s="4" t="s">
        <v>30</v>
      </c>
      <c r="E55" s="13">
        <v>2009</v>
      </c>
      <c r="F55" s="14">
        <v>0.8</v>
      </c>
      <c r="G55" s="1">
        <v>2011</v>
      </c>
      <c r="I55" s="16">
        <f t="shared" si="8"/>
        <v>0.8</v>
      </c>
      <c r="J55" s="16">
        <f t="shared" si="9"/>
        <v>0.25</v>
      </c>
      <c r="K55" s="16">
        <f t="shared" si="10"/>
        <v>0.25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213</v>
      </c>
      <c r="C56" s="4" t="s">
        <v>17</v>
      </c>
      <c r="D56" s="4" t="s">
        <v>39</v>
      </c>
      <c r="E56" s="13">
        <v>2007</v>
      </c>
      <c r="F56" s="14">
        <v>6.15</v>
      </c>
      <c r="G56" s="1">
        <v>2010</v>
      </c>
      <c r="I56" s="16">
        <f t="shared" si="8"/>
        <v>1.85</v>
      </c>
      <c r="J56" s="16">
        <f t="shared" si="9"/>
        <v>1.85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3" t="s">
        <v>434</v>
      </c>
      <c r="C57" s="4" t="s">
        <v>40</v>
      </c>
      <c r="D57" s="4" t="s">
        <v>191</v>
      </c>
      <c r="E57" s="13">
        <v>2008</v>
      </c>
      <c r="F57" s="14">
        <v>7.45</v>
      </c>
      <c r="G57" s="1">
        <v>2009</v>
      </c>
      <c r="I57" s="16">
        <f t="shared" si="8"/>
        <v>2.25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307</v>
      </c>
      <c r="C58" s="4" t="s">
        <v>33</v>
      </c>
      <c r="D58" s="4" t="s">
        <v>30</v>
      </c>
      <c r="E58" s="13">
        <v>2008</v>
      </c>
      <c r="F58" s="14">
        <v>5.1</v>
      </c>
      <c r="G58" s="1">
        <v>2009</v>
      </c>
      <c r="I58" s="16">
        <f t="shared" si="8"/>
        <v>1.55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" t="s">
        <v>109</v>
      </c>
      <c r="C59" s="4" t="s">
        <v>19</v>
      </c>
      <c r="D59" s="4" t="s">
        <v>39</v>
      </c>
      <c r="E59" s="13">
        <v>2007</v>
      </c>
      <c r="F59" s="9">
        <v>3.45</v>
      </c>
      <c r="G59" s="10">
        <v>2009</v>
      </c>
      <c r="I59" s="16">
        <f t="shared" si="8"/>
        <v>1.05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3" t="s">
        <v>302</v>
      </c>
      <c r="C60" s="4" t="s">
        <v>40</v>
      </c>
      <c r="D60" s="4" t="s">
        <v>34</v>
      </c>
      <c r="E60" s="13">
        <v>2009</v>
      </c>
      <c r="F60" s="14">
        <v>3.4</v>
      </c>
      <c r="G60" s="1">
        <v>2009</v>
      </c>
      <c r="I60" s="16">
        <f t="shared" si="8"/>
        <v>3.4000000000000004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7" t="s">
        <v>314</v>
      </c>
      <c r="C61" s="4" t="s">
        <v>19</v>
      </c>
      <c r="D61" s="4" t="s">
        <v>27</v>
      </c>
      <c r="E61" s="13">
        <v>2007</v>
      </c>
      <c r="F61" s="9">
        <v>3.2</v>
      </c>
      <c r="G61" s="10">
        <v>2009</v>
      </c>
      <c r="I61" s="16">
        <f t="shared" si="8"/>
        <v>1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3" t="s">
        <v>685</v>
      </c>
      <c r="C62" s="4" t="s">
        <v>33</v>
      </c>
      <c r="D62" s="4" t="s">
        <v>53</v>
      </c>
      <c r="E62" s="13">
        <v>2009</v>
      </c>
      <c r="F62" s="9">
        <v>1.9</v>
      </c>
      <c r="G62" s="10">
        <v>2009</v>
      </c>
      <c r="I62" s="16">
        <f t="shared" si="8"/>
        <v>1.9000000000000001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3" t="s">
        <v>183</v>
      </c>
      <c r="C63" s="4" t="s">
        <v>21</v>
      </c>
      <c r="D63" s="4" t="s">
        <v>29</v>
      </c>
      <c r="E63" s="13">
        <v>2007</v>
      </c>
      <c r="F63" s="9">
        <v>1.45</v>
      </c>
      <c r="G63" s="10">
        <v>2009</v>
      </c>
      <c r="I63" s="16">
        <f t="shared" si="8"/>
        <v>0.45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739</v>
      </c>
      <c r="C64" s="4" t="s">
        <v>28</v>
      </c>
      <c r="D64" s="4" t="s">
        <v>50</v>
      </c>
      <c r="E64" s="13">
        <v>2009</v>
      </c>
      <c r="F64" s="14">
        <v>1</v>
      </c>
      <c r="G64" s="1">
        <v>2009</v>
      </c>
      <c r="I64" s="16">
        <f t="shared" si="8"/>
        <v>1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1:13" ht="12.75">
      <c r="A65" s="8">
        <v>12</v>
      </c>
      <c r="B65" s="3" t="s">
        <v>743</v>
      </c>
      <c r="C65" s="4" t="s">
        <v>21</v>
      </c>
      <c r="D65" s="4" t="s">
        <v>42</v>
      </c>
      <c r="E65" s="13">
        <v>2009</v>
      </c>
      <c r="F65" s="9">
        <v>1</v>
      </c>
      <c r="G65" s="10">
        <v>2009</v>
      </c>
      <c r="I65" s="16">
        <f t="shared" si="8"/>
        <v>1</v>
      </c>
      <c r="J65" s="16">
        <f t="shared" si="9"/>
        <v>0</v>
      </c>
      <c r="K65" s="16">
        <f t="shared" si="10"/>
        <v>0</v>
      </c>
      <c r="L65" s="16">
        <f t="shared" si="11"/>
        <v>0</v>
      </c>
      <c r="M65" s="16">
        <f t="shared" si="12"/>
        <v>0</v>
      </c>
    </row>
    <row r="66" spans="1:13" ht="12.75">
      <c r="A66" s="8">
        <v>13</v>
      </c>
      <c r="B66" s="3" t="s">
        <v>780</v>
      </c>
      <c r="C66" s="4" t="s">
        <v>19</v>
      </c>
      <c r="D66" s="4" t="s">
        <v>37</v>
      </c>
      <c r="E66" s="13">
        <v>2009</v>
      </c>
      <c r="F66" s="9">
        <v>1</v>
      </c>
      <c r="G66" s="10">
        <v>2009</v>
      </c>
      <c r="I66" s="16">
        <f t="shared" si="8"/>
        <v>1</v>
      </c>
      <c r="J66" s="16">
        <f t="shared" si="9"/>
        <v>0</v>
      </c>
      <c r="K66" s="16">
        <f t="shared" si="10"/>
        <v>0</v>
      </c>
      <c r="L66" s="16">
        <f t="shared" si="11"/>
        <v>0</v>
      </c>
      <c r="M66" s="16">
        <f t="shared" si="12"/>
        <v>0</v>
      </c>
    </row>
    <row r="67" spans="1:13" ht="12.75">
      <c r="A67" s="8">
        <v>14</v>
      </c>
      <c r="B67" s="27" t="s">
        <v>744</v>
      </c>
      <c r="C67" s="4" t="s">
        <v>40</v>
      </c>
      <c r="D67" s="4" t="s">
        <v>23</v>
      </c>
      <c r="E67" s="13">
        <v>2009</v>
      </c>
      <c r="F67" s="9">
        <v>1</v>
      </c>
      <c r="G67" s="10">
        <v>2009</v>
      </c>
      <c r="I67" s="16">
        <f t="shared" si="8"/>
        <v>1</v>
      </c>
      <c r="J67" s="16">
        <f t="shared" si="9"/>
        <v>0</v>
      </c>
      <c r="K67" s="16">
        <f t="shared" si="10"/>
        <v>0</v>
      </c>
      <c r="L67" s="16">
        <f t="shared" si="11"/>
        <v>0</v>
      </c>
      <c r="M67" s="16">
        <f t="shared" si="12"/>
        <v>0</v>
      </c>
    </row>
    <row r="68" spans="1:13" ht="12.75">
      <c r="A68" s="8">
        <v>15</v>
      </c>
      <c r="B68" s="27" t="s">
        <v>803</v>
      </c>
      <c r="C68" s="4" t="s">
        <v>21</v>
      </c>
      <c r="D68" s="4" t="s">
        <v>31</v>
      </c>
      <c r="E68" s="13">
        <v>2009</v>
      </c>
      <c r="F68" s="9">
        <v>1</v>
      </c>
      <c r="G68" s="10">
        <v>2009</v>
      </c>
      <c r="I68" s="16">
        <f>+CEILING(IF($I$52=E68,F68,IF($I$52&lt;=G68,F68*0.3,0)),0.05)</f>
        <v>1</v>
      </c>
      <c r="J68" s="16">
        <f>+CEILING(IF($J$52&lt;=G68,F68*0.3,0),0.05)</f>
        <v>0</v>
      </c>
      <c r="K68" s="16">
        <f>+CEILING(IF($K$52&lt;=G68,F68*0.3,0),0.05)</f>
        <v>0</v>
      </c>
      <c r="L68" s="16">
        <f>+CEILING(IF($L$52&lt;=G68,F68*0.3,0),0.05)</f>
        <v>0</v>
      </c>
      <c r="M68" s="16">
        <f>CEILING(IF($M$52&lt;=G68,F68*0.3,0),0.05)</f>
        <v>0</v>
      </c>
    </row>
    <row r="69" spans="1:13" ht="12.75">
      <c r="A69" s="8">
        <v>16</v>
      </c>
      <c r="B69" s="27" t="s">
        <v>733</v>
      </c>
      <c r="C69" s="4" t="s">
        <v>19</v>
      </c>
      <c r="D69" s="4" t="s">
        <v>31</v>
      </c>
      <c r="E69" s="13">
        <v>2009</v>
      </c>
      <c r="F69" s="14">
        <v>1</v>
      </c>
      <c r="G69" s="1">
        <v>2009</v>
      </c>
      <c r="I69" s="16">
        <f>+CEILING(IF($I$52=E69,F69,IF($I$52&lt;=G69,F69*0.3,0)),0.05)</f>
        <v>1</v>
      </c>
      <c r="J69" s="16">
        <f>+CEILING(IF($J$52&lt;=G69,F69*0.3,0),0.05)</f>
        <v>0</v>
      </c>
      <c r="K69" s="16">
        <f>+CEILING(IF($K$52&lt;=G69,F69*0.3,0),0.05)</f>
        <v>0</v>
      </c>
      <c r="L69" s="16">
        <f>+CEILING(IF($L$52&lt;=G69,F69*0.3,0),0.05)</f>
        <v>0</v>
      </c>
      <c r="M69" s="16">
        <f>CEILING(IF($M$52&lt;=G69,F69*0.3,0),0.05)</f>
        <v>0</v>
      </c>
    </row>
    <row r="70" spans="1:13" ht="12.75">
      <c r="A70" s="8">
        <v>17</v>
      </c>
      <c r="B70" s="27" t="s">
        <v>689</v>
      </c>
      <c r="C70" s="4" t="s">
        <v>19</v>
      </c>
      <c r="D70" s="4" t="s">
        <v>18</v>
      </c>
      <c r="E70" s="13">
        <v>2009</v>
      </c>
      <c r="F70" s="14">
        <v>1</v>
      </c>
      <c r="G70" s="1">
        <v>2009</v>
      </c>
      <c r="I70" s="16">
        <f>+CEILING(IF($I$52=E70,F70,IF($I$52&lt;=G70,F70*0.3,0)),0.05)</f>
        <v>1</v>
      </c>
      <c r="J70" s="16">
        <f>+CEILING(IF($J$52&lt;=G70,F70*0.3,0),0.05)</f>
        <v>0</v>
      </c>
      <c r="K70" s="16">
        <f>+CEILING(IF($K$52&lt;=G70,F70*0.3,0),0.05)</f>
        <v>0</v>
      </c>
      <c r="L70" s="16">
        <f>+CEILING(IF($L$52&lt;=G70,F70*0.3,0),0.05)</f>
        <v>0</v>
      </c>
      <c r="M70" s="16">
        <f>CEILING(IF($M$52&lt;=G70,F70*0.3,0),0.05)</f>
        <v>0</v>
      </c>
    </row>
    <row r="71" spans="1:13" ht="12.75">
      <c r="A71" s="8">
        <v>18</v>
      </c>
      <c r="B71" s="27" t="s">
        <v>820</v>
      </c>
      <c r="C71" s="4" t="s">
        <v>19</v>
      </c>
      <c r="D71" s="4" t="s">
        <v>37</v>
      </c>
      <c r="E71" s="13">
        <v>2009</v>
      </c>
      <c r="F71" s="9">
        <v>1</v>
      </c>
      <c r="G71" s="10">
        <v>2009</v>
      </c>
      <c r="I71" s="16">
        <f t="shared" si="8"/>
        <v>1</v>
      </c>
      <c r="J71" s="16">
        <f t="shared" si="9"/>
        <v>0</v>
      </c>
      <c r="K71" s="16">
        <f t="shared" si="10"/>
        <v>0</v>
      </c>
      <c r="L71" s="16">
        <f t="shared" si="11"/>
        <v>0</v>
      </c>
      <c r="M71" s="16">
        <f t="shared" si="12"/>
        <v>0</v>
      </c>
    </row>
    <row r="72" spans="1:13" ht="12.75">
      <c r="A72" s="8">
        <v>19</v>
      </c>
      <c r="B72" s="3" t="s">
        <v>785</v>
      </c>
      <c r="C72" s="4" t="s">
        <v>40</v>
      </c>
      <c r="D72" s="4" t="s">
        <v>51</v>
      </c>
      <c r="E72" s="13">
        <v>2009</v>
      </c>
      <c r="F72" s="9">
        <v>1</v>
      </c>
      <c r="G72" s="10">
        <v>2009</v>
      </c>
      <c r="I72" s="16">
        <f aca="true" t="shared" si="13" ref="I72:I78">+CEILING(IF($I$52=E72,F72,IF($I$52&lt;=G72,F72*0.3,0)),0.05)</f>
        <v>1</v>
      </c>
      <c r="J72" s="16">
        <f aca="true" t="shared" si="14" ref="J72:J78">+CEILING(IF($J$52&lt;=G72,F72*0.3,0),0.05)</f>
        <v>0</v>
      </c>
      <c r="K72" s="16">
        <f aca="true" t="shared" si="15" ref="K72:K78">+CEILING(IF($K$52&lt;=G72,F72*0.3,0),0.05)</f>
        <v>0</v>
      </c>
      <c r="L72" s="16">
        <f aca="true" t="shared" si="16" ref="L72:L78">+CEILING(IF($L$52&lt;=G72,F72*0.3,0),0.05)</f>
        <v>0</v>
      </c>
      <c r="M72" s="16">
        <f aca="true" t="shared" si="17" ref="M72:M78">CEILING(IF($M$52&lt;=G72,F72*0.3,0),0.05)</f>
        <v>0</v>
      </c>
    </row>
    <row r="73" spans="1:13" ht="12.75">
      <c r="A73" s="8">
        <v>20</v>
      </c>
      <c r="B73" s="27" t="s">
        <v>828</v>
      </c>
      <c r="C73" s="4" t="s">
        <v>40</v>
      </c>
      <c r="D73" s="4" t="s">
        <v>35</v>
      </c>
      <c r="E73" s="13">
        <v>2009</v>
      </c>
      <c r="F73" s="14">
        <v>1</v>
      </c>
      <c r="G73" s="1">
        <v>2009</v>
      </c>
      <c r="I73" s="16">
        <f t="shared" si="13"/>
        <v>1</v>
      </c>
      <c r="J73" s="16">
        <f t="shared" si="14"/>
        <v>0</v>
      </c>
      <c r="K73" s="16">
        <f t="shared" si="15"/>
        <v>0</v>
      </c>
      <c r="L73" s="16">
        <f t="shared" si="16"/>
        <v>0</v>
      </c>
      <c r="M73" s="16">
        <f t="shared" si="17"/>
        <v>0</v>
      </c>
    </row>
    <row r="74" spans="1:13" ht="12.75">
      <c r="A74" s="8">
        <v>21</v>
      </c>
      <c r="B74" s="3" t="s">
        <v>818</v>
      </c>
      <c r="C74" s="4" t="s">
        <v>40</v>
      </c>
      <c r="D74" s="4" t="s">
        <v>45</v>
      </c>
      <c r="E74" s="13">
        <v>2009</v>
      </c>
      <c r="F74" s="14">
        <v>1</v>
      </c>
      <c r="G74" s="1">
        <v>2009</v>
      </c>
      <c r="I74" s="16">
        <f t="shared" si="13"/>
        <v>1</v>
      </c>
      <c r="J74" s="16">
        <f t="shared" si="14"/>
        <v>0</v>
      </c>
      <c r="K74" s="16">
        <f t="shared" si="15"/>
        <v>0</v>
      </c>
      <c r="L74" s="16">
        <f t="shared" si="16"/>
        <v>0</v>
      </c>
      <c r="M74" s="16">
        <f t="shared" si="17"/>
        <v>0</v>
      </c>
    </row>
    <row r="75" spans="1:13" ht="12.75">
      <c r="A75" s="8">
        <v>22</v>
      </c>
      <c r="B75" s="3" t="s">
        <v>768</v>
      </c>
      <c r="C75" s="4" t="s">
        <v>40</v>
      </c>
      <c r="D75" s="4" t="s">
        <v>18</v>
      </c>
      <c r="E75" s="13">
        <v>2009</v>
      </c>
      <c r="F75" s="14">
        <v>1</v>
      </c>
      <c r="G75" s="1">
        <v>2009</v>
      </c>
      <c r="I75" s="16">
        <f t="shared" si="13"/>
        <v>1</v>
      </c>
      <c r="J75" s="16">
        <f t="shared" si="14"/>
        <v>0</v>
      </c>
      <c r="K75" s="16">
        <f t="shared" si="15"/>
        <v>0</v>
      </c>
      <c r="L75" s="16">
        <f t="shared" si="16"/>
        <v>0</v>
      </c>
      <c r="M75" s="16">
        <f t="shared" si="17"/>
        <v>0</v>
      </c>
    </row>
    <row r="76" spans="1:13" ht="12.75">
      <c r="A76" s="8">
        <v>23</v>
      </c>
      <c r="B76" s="27" t="s">
        <v>739</v>
      </c>
      <c r="C76" s="4" t="s">
        <v>28</v>
      </c>
      <c r="D76" s="4" t="s">
        <v>50</v>
      </c>
      <c r="E76" s="13">
        <v>2009</v>
      </c>
      <c r="F76" s="14">
        <v>1</v>
      </c>
      <c r="G76" s="1">
        <v>2009</v>
      </c>
      <c r="I76" s="16">
        <f t="shared" si="13"/>
        <v>1</v>
      </c>
      <c r="J76" s="16">
        <f t="shared" si="14"/>
        <v>0</v>
      </c>
      <c r="K76" s="16">
        <f t="shared" si="15"/>
        <v>0</v>
      </c>
      <c r="L76" s="16">
        <f t="shared" si="16"/>
        <v>0</v>
      </c>
      <c r="M76" s="16">
        <f t="shared" si="17"/>
        <v>0</v>
      </c>
    </row>
    <row r="77" spans="1:13" ht="12.75">
      <c r="A77" s="8">
        <v>24</v>
      </c>
      <c r="B77" s="27" t="s">
        <v>860</v>
      </c>
      <c r="C77" s="4" t="s">
        <v>43</v>
      </c>
      <c r="D77" s="4" t="s">
        <v>25</v>
      </c>
      <c r="E77" s="13">
        <v>2009</v>
      </c>
      <c r="F77" s="14">
        <v>1</v>
      </c>
      <c r="G77" s="1">
        <v>2009</v>
      </c>
      <c r="I77" s="16">
        <f t="shared" si="13"/>
        <v>1</v>
      </c>
      <c r="J77" s="16">
        <f t="shared" si="14"/>
        <v>0</v>
      </c>
      <c r="K77" s="16">
        <f t="shared" si="15"/>
        <v>0</v>
      </c>
      <c r="L77" s="16">
        <f t="shared" si="16"/>
        <v>0</v>
      </c>
      <c r="M77" s="16">
        <f t="shared" si="17"/>
        <v>0</v>
      </c>
    </row>
    <row r="78" spans="1:13" ht="12.75">
      <c r="A78" s="8">
        <v>25</v>
      </c>
      <c r="B78" s="27"/>
      <c r="D78" s="4"/>
      <c r="E78" s="13"/>
      <c r="F78" s="14"/>
      <c r="G78" s="1"/>
      <c r="I78" s="16">
        <f t="shared" si="13"/>
        <v>0</v>
      </c>
      <c r="J78" s="16">
        <f t="shared" si="14"/>
        <v>0</v>
      </c>
      <c r="K78" s="16">
        <f t="shared" si="15"/>
        <v>0</v>
      </c>
      <c r="L78" s="16">
        <f t="shared" si="16"/>
        <v>0</v>
      </c>
      <c r="M78" s="16">
        <f t="shared" si="17"/>
        <v>0</v>
      </c>
    </row>
    <row r="79" spans="9:13" ht="7.5" customHeight="1">
      <c r="I79" s="16"/>
      <c r="J79" s="16"/>
      <c r="K79" s="16"/>
      <c r="L79" s="16"/>
      <c r="M79" s="16"/>
    </row>
    <row r="80" spans="9:13" ht="12.75">
      <c r="I80" s="17">
        <f>+SUM(I54:I79)</f>
        <v>28.5</v>
      </c>
      <c r="J80" s="17">
        <f>+SUM(J54:J79)</f>
        <v>2.35</v>
      </c>
      <c r="K80" s="17">
        <f>+SUM(K54:K79)</f>
        <v>0.5</v>
      </c>
      <c r="L80" s="17">
        <f>+SUM(L54:L79)</f>
        <v>0</v>
      </c>
      <c r="M80" s="17">
        <f>+SUM(M54:M79)</f>
        <v>0</v>
      </c>
    </row>
    <row r="81" spans="9:13" ht="12.75">
      <c r="I81" s="12"/>
      <c r="J81" s="12"/>
      <c r="K81" s="12"/>
      <c r="L81" s="12"/>
      <c r="M81" s="12"/>
    </row>
    <row r="82" spans="1:13" ht="16.5" customHeight="1">
      <c r="A82" s="98" t="s">
        <v>55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9:13" ht="7.5" customHeight="1">
      <c r="I83" s="12"/>
      <c r="J83" s="12"/>
      <c r="K83" s="12"/>
      <c r="L83" s="12"/>
      <c r="M83" s="12"/>
    </row>
    <row r="84" spans="1:13" ht="12.75">
      <c r="A84" s="8"/>
      <c r="B84" s="5" t="s">
        <v>58</v>
      </c>
      <c r="C84" s="6"/>
      <c r="D84" s="6"/>
      <c r="E84" s="6"/>
      <c r="F84" s="6" t="s">
        <v>57</v>
      </c>
      <c r="G84" s="6" t="s">
        <v>56</v>
      </c>
      <c r="I84" s="7">
        <f>+I$3</f>
        <v>2009</v>
      </c>
      <c r="J84" s="7">
        <f>+J$3</f>
        <v>2010</v>
      </c>
      <c r="K84" s="7">
        <f>+K$3</f>
        <v>2011</v>
      </c>
      <c r="L84" s="7">
        <f>+L$3</f>
        <v>2012</v>
      </c>
      <c r="M84" s="7">
        <f>+M$3</f>
        <v>2013</v>
      </c>
    </row>
    <row r="85" spans="1:13" ht="7.5" customHeight="1">
      <c r="A85" s="8"/>
      <c r="I85" s="20"/>
      <c r="J85" s="20"/>
      <c r="K85" s="20"/>
      <c r="L85" s="20"/>
      <c r="M85" s="20"/>
    </row>
    <row r="86" spans="1:13" ht="12.75">
      <c r="A86" s="8">
        <v>1</v>
      </c>
      <c r="B86" s="96"/>
      <c r="C86" s="96"/>
      <c r="D86" s="96"/>
      <c r="E86" s="96"/>
      <c r="F86" s="18"/>
      <c r="G86" s="10"/>
      <c r="I86" s="29">
        <v>0</v>
      </c>
      <c r="J86" s="29">
        <v>0</v>
      </c>
      <c r="K86" s="29">
        <v>0</v>
      </c>
      <c r="L86" s="29">
        <v>0</v>
      </c>
      <c r="M86" s="29">
        <v>0</v>
      </c>
    </row>
    <row r="87" spans="1:13" ht="12.75">
      <c r="A87" s="8">
        <v>2</v>
      </c>
      <c r="B87" s="96"/>
      <c r="C87" s="96"/>
      <c r="D87" s="96"/>
      <c r="E87" s="96"/>
      <c r="I87" s="20"/>
      <c r="J87" s="20"/>
      <c r="K87" s="20"/>
      <c r="L87" s="20"/>
      <c r="M87" s="20"/>
    </row>
    <row r="88" spans="1:13" ht="7.5" customHeight="1">
      <c r="A88" s="8"/>
      <c r="I88" s="20"/>
      <c r="J88" s="20"/>
      <c r="K88" s="20"/>
      <c r="L88" s="20"/>
      <c r="M88" s="20"/>
    </row>
    <row r="89" spans="1:13" ht="12.75">
      <c r="A89" s="8"/>
      <c r="I89" s="12">
        <f>+SUM(I86:I88)</f>
        <v>0</v>
      </c>
      <c r="J89" s="12">
        <f>+SUM(J86:J88)</f>
        <v>0</v>
      </c>
      <c r="K89" s="12">
        <f>+SUM(K86:K88)</f>
        <v>0</v>
      </c>
      <c r="L89" s="12">
        <f>+SUM(L86:L88)</f>
        <v>0</v>
      </c>
      <c r="M89" s="12">
        <f>+SUM(M86:M88)</f>
        <v>0</v>
      </c>
    </row>
    <row r="90" spans="9:13" ht="12.75">
      <c r="I90" s="11"/>
      <c r="J90" s="11"/>
      <c r="K90" s="11"/>
      <c r="L90" s="11"/>
      <c r="M90" s="11"/>
    </row>
  </sheetData>
  <sheetProtection/>
  <mergeCells count="6">
    <mergeCell ref="B86:E86"/>
    <mergeCell ref="B87:E87"/>
    <mergeCell ref="A1:M1"/>
    <mergeCell ref="A50:M50"/>
    <mergeCell ref="A82:M82"/>
    <mergeCell ref="A36:M3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43">
      <selection activeCell="B47" sqref="B47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6" t="s">
        <v>566</v>
      </c>
      <c r="C5" s="4" t="s">
        <v>19</v>
      </c>
      <c r="D5" s="4" t="s">
        <v>23</v>
      </c>
      <c r="E5" s="13" t="s">
        <v>52</v>
      </c>
      <c r="F5" s="14">
        <v>14.05</v>
      </c>
      <c r="G5" s="1">
        <v>2013</v>
      </c>
      <c r="I5" s="16">
        <f aca="true" t="shared" si="0" ref="I5:M14">+IF($G5&gt;=I$3,$F5,0)</f>
        <v>14.05</v>
      </c>
      <c r="J5" s="16">
        <f t="shared" si="0"/>
        <v>14.05</v>
      </c>
      <c r="K5" s="16">
        <f t="shared" si="0"/>
        <v>14.05</v>
      </c>
      <c r="L5" s="16">
        <f t="shared" si="0"/>
        <v>14.05</v>
      </c>
      <c r="M5" s="16">
        <f t="shared" si="0"/>
        <v>14.05</v>
      </c>
    </row>
    <row r="6" spans="1:13" ht="12.75">
      <c r="A6" s="8">
        <v>2</v>
      </c>
      <c r="B6" s="26" t="s">
        <v>567</v>
      </c>
      <c r="C6" s="4" t="s">
        <v>19</v>
      </c>
      <c r="D6" s="4" t="s">
        <v>37</v>
      </c>
      <c r="E6" s="13" t="s">
        <v>52</v>
      </c>
      <c r="F6" s="16">
        <v>13.3</v>
      </c>
      <c r="G6" s="13">
        <v>2013</v>
      </c>
      <c r="I6" s="16">
        <f t="shared" si="0"/>
        <v>13.3</v>
      </c>
      <c r="J6" s="16">
        <f t="shared" si="0"/>
        <v>13.3</v>
      </c>
      <c r="K6" s="16">
        <f t="shared" si="0"/>
        <v>13.3</v>
      </c>
      <c r="L6" s="16">
        <f t="shared" si="0"/>
        <v>13.3</v>
      </c>
      <c r="M6" s="16">
        <f t="shared" si="0"/>
        <v>13.3</v>
      </c>
    </row>
    <row r="7" spans="1:13" ht="12.75">
      <c r="A7" s="8">
        <v>3</v>
      </c>
      <c r="B7" s="3" t="s">
        <v>395</v>
      </c>
      <c r="C7" s="4" t="s">
        <v>40</v>
      </c>
      <c r="D7" s="4" t="s">
        <v>388</v>
      </c>
      <c r="E7" s="13" t="s">
        <v>52</v>
      </c>
      <c r="F7" s="14">
        <v>10.05</v>
      </c>
      <c r="G7" s="1">
        <v>2012</v>
      </c>
      <c r="I7" s="16">
        <f t="shared" si="0"/>
        <v>10.05</v>
      </c>
      <c r="J7" s="16">
        <f t="shared" si="0"/>
        <v>10.05</v>
      </c>
      <c r="K7" s="16">
        <f t="shared" si="0"/>
        <v>10.05</v>
      </c>
      <c r="L7" s="16">
        <f t="shared" si="0"/>
        <v>10.05</v>
      </c>
      <c r="M7" s="16">
        <f t="shared" si="0"/>
        <v>0</v>
      </c>
    </row>
    <row r="8" spans="1:13" ht="12.75">
      <c r="A8" s="8">
        <v>4</v>
      </c>
      <c r="B8" s="3" t="s">
        <v>407</v>
      </c>
      <c r="C8" s="4" t="s">
        <v>20</v>
      </c>
      <c r="D8" s="4" t="s">
        <v>18</v>
      </c>
      <c r="E8" s="13" t="s">
        <v>52</v>
      </c>
      <c r="F8" s="14">
        <v>10</v>
      </c>
      <c r="G8" s="1">
        <v>2012</v>
      </c>
      <c r="I8" s="16">
        <f t="shared" si="0"/>
        <v>10</v>
      </c>
      <c r="J8" s="16">
        <f t="shared" si="0"/>
        <v>10</v>
      </c>
      <c r="K8" s="16">
        <f t="shared" si="0"/>
        <v>10</v>
      </c>
      <c r="L8" s="16">
        <f t="shared" si="0"/>
        <v>10</v>
      </c>
      <c r="M8" s="16">
        <f t="shared" si="0"/>
        <v>0</v>
      </c>
    </row>
    <row r="9" spans="1:13" ht="12.75">
      <c r="A9" s="8">
        <v>5</v>
      </c>
      <c r="B9" s="34" t="s">
        <v>509</v>
      </c>
      <c r="C9" s="4" t="s">
        <v>40</v>
      </c>
      <c r="D9" s="4" t="s">
        <v>59</v>
      </c>
      <c r="E9" s="13" t="s">
        <v>52</v>
      </c>
      <c r="F9" s="14">
        <v>4.65</v>
      </c>
      <c r="G9" s="1">
        <v>2012</v>
      </c>
      <c r="I9" s="16">
        <f t="shared" si="0"/>
        <v>4.65</v>
      </c>
      <c r="J9" s="16">
        <f t="shared" si="0"/>
        <v>4.65</v>
      </c>
      <c r="K9" s="16">
        <f t="shared" si="0"/>
        <v>4.65</v>
      </c>
      <c r="L9" s="16">
        <f t="shared" si="0"/>
        <v>4.65</v>
      </c>
      <c r="M9" s="16">
        <f t="shared" si="0"/>
        <v>0</v>
      </c>
    </row>
    <row r="10" spans="1:13" ht="12.75">
      <c r="A10" s="8">
        <v>6</v>
      </c>
      <c r="B10" s="44" t="s">
        <v>498</v>
      </c>
      <c r="C10" s="4" t="s">
        <v>40</v>
      </c>
      <c r="D10" s="4" t="s">
        <v>60</v>
      </c>
      <c r="E10" s="13" t="s">
        <v>52</v>
      </c>
      <c r="F10" s="14">
        <v>2.3</v>
      </c>
      <c r="G10" s="1">
        <v>2012</v>
      </c>
      <c r="I10" s="16">
        <f t="shared" si="0"/>
        <v>2.3</v>
      </c>
      <c r="J10" s="16">
        <f t="shared" si="0"/>
        <v>2.3</v>
      </c>
      <c r="K10" s="16">
        <f t="shared" si="0"/>
        <v>2.3</v>
      </c>
      <c r="L10" s="16">
        <f t="shared" si="0"/>
        <v>2.3</v>
      </c>
      <c r="M10" s="16">
        <f t="shared" si="0"/>
        <v>0</v>
      </c>
    </row>
    <row r="11" spans="1:13" ht="12.75">
      <c r="A11" s="8">
        <v>7</v>
      </c>
      <c r="B11" s="34" t="s">
        <v>496</v>
      </c>
      <c r="C11" s="4" t="s">
        <v>28</v>
      </c>
      <c r="D11" s="4" t="s">
        <v>29</v>
      </c>
      <c r="E11" s="13" t="s">
        <v>52</v>
      </c>
      <c r="F11" s="14">
        <v>1.05</v>
      </c>
      <c r="G11" s="1">
        <v>2012</v>
      </c>
      <c r="I11" s="16">
        <f t="shared" si="0"/>
        <v>1.05</v>
      </c>
      <c r="J11" s="16">
        <f t="shared" si="0"/>
        <v>1.05</v>
      </c>
      <c r="K11" s="16">
        <f t="shared" si="0"/>
        <v>1.05</v>
      </c>
      <c r="L11" s="16">
        <f t="shared" si="0"/>
        <v>1.05</v>
      </c>
      <c r="M11" s="16">
        <f t="shared" si="0"/>
        <v>0</v>
      </c>
    </row>
    <row r="12" spans="1:13" ht="12.75">
      <c r="A12" s="8">
        <v>8</v>
      </c>
      <c r="B12" s="34" t="s">
        <v>109</v>
      </c>
      <c r="C12" s="4" t="s">
        <v>19</v>
      </c>
      <c r="D12" s="4" t="s">
        <v>39</v>
      </c>
      <c r="E12" s="13" t="s">
        <v>52</v>
      </c>
      <c r="F12" s="14">
        <v>0.9</v>
      </c>
      <c r="G12" s="1">
        <v>2012</v>
      </c>
      <c r="I12" s="16">
        <f t="shared" si="0"/>
        <v>0.9</v>
      </c>
      <c r="J12" s="16">
        <f t="shared" si="0"/>
        <v>0.9</v>
      </c>
      <c r="K12" s="16">
        <f t="shared" si="0"/>
        <v>0.9</v>
      </c>
      <c r="L12" s="16">
        <f t="shared" si="0"/>
        <v>0.9</v>
      </c>
      <c r="M12" s="16">
        <f t="shared" si="0"/>
        <v>0</v>
      </c>
    </row>
    <row r="13" spans="1:13" ht="12.75">
      <c r="A13" s="8">
        <v>9</v>
      </c>
      <c r="B13" s="3" t="s">
        <v>95</v>
      </c>
      <c r="C13" s="4" t="s">
        <v>40</v>
      </c>
      <c r="D13" s="4" t="s">
        <v>23</v>
      </c>
      <c r="E13" s="13" t="s">
        <v>52</v>
      </c>
      <c r="F13" s="18">
        <v>0.9</v>
      </c>
      <c r="G13" s="4">
        <v>2012</v>
      </c>
      <c r="I13" s="16">
        <f t="shared" si="0"/>
        <v>0.9</v>
      </c>
      <c r="J13" s="16">
        <f t="shared" si="0"/>
        <v>0.9</v>
      </c>
      <c r="K13" s="16">
        <f t="shared" si="0"/>
        <v>0.9</v>
      </c>
      <c r="L13" s="16">
        <f t="shared" si="0"/>
        <v>0.9</v>
      </c>
      <c r="M13" s="16">
        <f t="shared" si="0"/>
        <v>0</v>
      </c>
    </row>
    <row r="14" spans="1:13" ht="12.75">
      <c r="A14" s="8">
        <v>10</v>
      </c>
      <c r="B14" s="34" t="s">
        <v>120</v>
      </c>
      <c r="C14" s="4" t="s">
        <v>40</v>
      </c>
      <c r="D14" s="4" t="s">
        <v>32</v>
      </c>
      <c r="E14" s="13" t="s">
        <v>52</v>
      </c>
      <c r="F14" s="14">
        <v>0.9</v>
      </c>
      <c r="G14" s="1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</v>
      </c>
    </row>
    <row r="15" spans="1:13" ht="12.75">
      <c r="A15" s="8">
        <v>11</v>
      </c>
      <c r="B15" s="27" t="s">
        <v>510</v>
      </c>
      <c r="C15" s="4" t="s">
        <v>21</v>
      </c>
      <c r="D15" s="4" t="s">
        <v>32</v>
      </c>
      <c r="E15" s="13" t="s">
        <v>52</v>
      </c>
      <c r="F15" s="18">
        <v>0.9</v>
      </c>
      <c r="G15" s="4">
        <v>2012</v>
      </c>
      <c r="I15" s="16">
        <f aca="true" t="shared" si="1" ref="I15:M24">+IF($G15&gt;=I$3,$F15,0)</f>
        <v>0.9</v>
      </c>
      <c r="J15" s="16">
        <f t="shared" si="1"/>
        <v>0.9</v>
      </c>
      <c r="K15" s="16">
        <f t="shared" si="1"/>
        <v>0.9</v>
      </c>
      <c r="L15" s="16">
        <f t="shared" si="1"/>
        <v>0.9</v>
      </c>
      <c r="M15" s="16">
        <f t="shared" si="1"/>
        <v>0</v>
      </c>
    </row>
    <row r="16" spans="1:13" ht="12.75">
      <c r="A16" s="8">
        <v>12</v>
      </c>
      <c r="B16" s="27" t="s">
        <v>514</v>
      </c>
      <c r="C16" s="4" t="s">
        <v>19</v>
      </c>
      <c r="D16" s="4" t="s">
        <v>45</v>
      </c>
      <c r="E16" s="13" t="s">
        <v>52</v>
      </c>
      <c r="F16" s="14">
        <v>0.9</v>
      </c>
      <c r="G16" s="1">
        <v>2012</v>
      </c>
      <c r="I16" s="16">
        <f t="shared" si="1"/>
        <v>0.9</v>
      </c>
      <c r="J16" s="16">
        <f t="shared" si="1"/>
        <v>0.9</v>
      </c>
      <c r="K16" s="16">
        <f t="shared" si="1"/>
        <v>0.9</v>
      </c>
      <c r="L16" s="16">
        <f t="shared" si="1"/>
        <v>0.9</v>
      </c>
      <c r="M16" s="16">
        <f t="shared" si="1"/>
        <v>0</v>
      </c>
    </row>
    <row r="17" spans="1:13" ht="12.75">
      <c r="A17" s="8">
        <v>13</v>
      </c>
      <c r="B17" s="27" t="s">
        <v>532</v>
      </c>
      <c r="C17" s="4" t="s">
        <v>19</v>
      </c>
      <c r="D17" s="4" t="s">
        <v>30</v>
      </c>
      <c r="E17" s="13" t="s">
        <v>52</v>
      </c>
      <c r="F17" s="16">
        <v>0.9</v>
      </c>
      <c r="G17" s="13">
        <v>2012</v>
      </c>
      <c r="I17" s="16">
        <f t="shared" si="1"/>
        <v>0.9</v>
      </c>
      <c r="J17" s="16">
        <f t="shared" si="1"/>
        <v>0.9</v>
      </c>
      <c r="K17" s="16">
        <f t="shared" si="1"/>
        <v>0.9</v>
      </c>
      <c r="L17" s="16">
        <f t="shared" si="1"/>
        <v>0.9</v>
      </c>
      <c r="M17" s="16">
        <f t="shared" si="1"/>
        <v>0</v>
      </c>
    </row>
    <row r="18" spans="1:13" ht="12.75">
      <c r="A18" s="8">
        <v>14</v>
      </c>
      <c r="B18" s="26" t="s">
        <v>288</v>
      </c>
      <c r="C18" s="4" t="s">
        <v>19</v>
      </c>
      <c r="D18" s="4" t="s">
        <v>29</v>
      </c>
      <c r="E18" s="13" t="s">
        <v>52</v>
      </c>
      <c r="F18" s="14">
        <v>8</v>
      </c>
      <c r="G18" s="1">
        <v>2011</v>
      </c>
      <c r="I18" s="16">
        <f t="shared" si="1"/>
        <v>8</v>
      </c>
      <c r="J18" s="16">
        <f t="shared" si="1"/>
        <v>8</v>
      </c>
      <c r="K18" s="16">
        <f t="shared" si="1"/>
        <v>8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6" t="s">
        <v>106</v>
      </c>
      <c r="C19" s="4" t="s">
        <v>33</v>
      </c>
      <c r="D19" s="4" t="s">
        <v>47</v>
      </c>
      <c r="E19" s="13" t="s">
        <v>52</v>
      </c>
      <c r="F19" s="14">
        <v>1.3</v>
      </c>
      <c r="G19" s="1">
        <v>2011</v>
      </c>
      <c r="I19" s="16">
        <f t="shared" si="1"/>
        <v>1.3</v>
      </c>
      <c r="J19" s="16">
        <f t="shared" si="1"/>
        <v>1.3</v>
      </c>
      <c r="K19" s="16">
        <f t="shared" si="1"/>
        <v>1.3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6" t="s">
        <v>290</v>
      </c>
      <c r="C20" s="4" t="s">
        <v>17</v>
      </c>
      <c r="D20" s="4" t="s">
        <v>18</v>
      </c>
      <c r="E20" s="13" t="s">
        <v>52</v>
      </c>
      <c r="F20" s="14">
        <v>3.05</v>
      </c>
      <c r="G20" s="1">
        <v>2010</v>
      </c>
      <c r="I20" s="16">
        <f t="shared" si="1"/>
        <v>3.05</v>
      </c>
      <c r="J20" s="16">
        <f t="shared" si="1"/>
        <v>3.05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15" t="s">
        <v>231</v>
      </c>
      <c r="C21" s="4" t="s">
        <v>21</v>
      </c>
      <c r="D21" s="4" t="s">
        <v>39</v>
      </c>
      <c r="E21" s="13" t="s">
        <v>52</v>
      </c>
      <c r="F21" s="14">
        <v>2.55</v>
      </c>
      <c r="G21" s="1">
        <v>2010</v>
      </c>
      <c r="I21" s="16">
        <f t="shared" si="1"/>
        <v>2.55</v>
      </c>
      <c r="J21" s="16">
        <f t="shared" si="1"/>
        <v>2.55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232</v>
      </c>
      <c r="C22" s="4" t="s">
        <v>21</v>
      </c>
      <c r="D22" s="4" t="s">
        <v>59</v>
      </c>
      <c r="E22" s="13" t="s">
        <v>52</v>
      </c>
      <c r="F22" s="14">
        <v>1.85</v>
      </c>
      <c r="G22" s="1">
        <v>2010</v>
      </c>
      <c r="I22" s="16">
        <f t="shared" si="1"/>
        <v>1.85</v>
      </c>
      <c r="J22" s="16">
        <f t="shared" si="1"/>
        <v>1.85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15" t="s">
        <v>147</v>
      </c>
      <c r="C23" s="4" t="s">
        <v>43</v>
      </c>
      <c r="D23" s="4" t="s">
        <v>36</v>
      </c>
      <c r="E23" s="13" t="s">
        <v>52</v>
      </c>
      <c r="F23" s="16">
        <v>3.7</v>
      </c>
      <c r="G23" s="13">
        <v>2009</v>
      </c>
      <c r="I23" s="16">
        <f t="shared" si="1"/>
        <v>3.7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184</v>
      </c>
      <c r="C24" s="4" t="s">
        <v>28</v>
      </c>
      <c r="D24" s="4" t="s">
        <v>39</v>
      </c>
      <c r="E24" s="13" t="s">
        <v>52</v>
      </c>
      <c r="F24" s="14">
        <v>1.8</v>
      </c>
      <c r="G24" s="1">
        <v>2009</v>
      </c>
      <c r="I24" s="16">
        <f t="shared" si="1"/>
        <v>1.8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855</v>
      </c>
      <c r="C25" s="4" t="s">
        <v>43</v>
      </c>
      <c r="D25" s="4" t="s">
        <v>45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26" t="s">
        <v>760</v>
      </c>
      <c r="C26" s="4" t="s">
        <v>40</v>
      </c>
      <c r="D26" s="4" t="s">
        <v>34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6" t="s">
        <v>770</v>
      </c>
      <c r="C27" s="4" t="s">
        <v>17</v>
      </c>
      <c r="D27" s="4" t="s">
        <v>41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6" t="s">
        <v>307</v>
      </c>
      <c r="C28" s="4" t="s">
        <v>33</v>
      </c>
      <c r="D28" s="4" t="s">
        <v>30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772</v>
      </c>
      <c r="C29" s="4" t="s">
        <v>40</v>
      </c>
      <c r="D29" s="4" t="s">
        <v>50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" t="s">
        <v>811</v>
      </c>
      <c r="C30" s="4" t="s">
        <v>21</v>
      </c>
      <c r="D30" s="4" t="s">
        <v>36</v>
      </c>
      <c r="E30" s="13" t="s">
        <v>52</v>
      </c>
      <c r="F30" s="9">
        <v>1</v>
      </c>
      <c r="G30" s="10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405</v>
      </c>
      <c r="C31" s="4" t="s">
        <v>21</v>
      </c>
      <c r="D31" s="4" t="s">
        <v>53</v>
      </c>
      <c r="E31" s="13" t="s">
        <v>52</v>
      </c>
      <c r="F31" s="18">
        <v>1</v>
      </c>
      <c r="G31" s="4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6" t="s">
        <v>176</v>
      </c>
      <c r="C32" s="4" t="s">
        <v>17</v>
      </c>
      <c r="D32" s="4" t="s">
        <v>191</v>
      </c>
      <c r="E32" s="13" t="s">
        <v>52</v>
      </c>
      <c r="F32" s="16">
        <v>0.65</v>
      </c>
      <c r="G32" s="13">
        <v>2009</v>
      </c>
      <c r="I32" s="16">
        <f t="shared" si="2"/>
        <v>0.65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4:13" ht="7.5" customHeight="1">
      <c r="D33" s="4"/>
      <c r="E33" s="13"/>
      <c r="F33" s="9"/>
      <c r="G33" s="10"/>
      <c r="I33" s="15"/>
      <c r="J33" s="15"/>
      <c r="K33" s="15"/>
      <c r="L33" s="15"/>
      <c r="M33" s="15"/>
    </row>
    <row r="34" spans="2:13" ht="12.75">
      <c r="B34" s="36"/>
      <c r="C34" s="37"/>
      <c r="D34" s="37"/>
      <c r="E34" s="38"/>
      <c r="F34" s="39"/>
      <c r="G34" s="40"/>
      <c r="I34" s="17">
        <f>+SUM(I5:I32)</f>
        <v>90.69999999999997</v>
      </c>
      <c r="J34" s="17">
        <f>+SUM(J5:J32)</f>
        <v>77.54999999999997</v>
      </c>
      <c r="K34" s="17">
        <f>+SUM(K5:K32)</f>
        <v>70.09999999999998</v>
      </c>
      <c r="L34" s="17">
        <f>+SUM(L5:L32)</f>
        <v>60.79999999999999</v>
      </c>
      <c r="M34" s="17">
        <f>+SUM(M5:M32)</f>
        <v>27.35</v>
      </c>
    </row>
    <row r="35" spans="2:13" ht="12.75">
      <c r="B35" s="15"/>
      <c r="D35" s="4"/>
      <c r="E35" s="13"/>
      <c r="F35" s="14"/>
      <c r="G35" s="1"/>
      <c r="I35" s="17"/>
      <c r="J35" s="17"/>
      <c r="K35" s="17"/>
      <c r="L35" s="17"/>
      <c r="M35" s="17"/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6" t="s">
        <v>175</v>
      </c>
      <c r="C40" s="4" t="s">
        <v>19</v>
      </c>
      <c r="D40" s="4" t="s">
        <v>36</v>
      </c>
      <c r="E40" s="13" t="s">
        <v>84</v>
      </c>
      <c r="F40" s="14">
        <v>1.1</v>
      </c>
      <c r="G40" s="1">
        <v>2009</v>
      </c>
      <c r="I40" s="16">
        <f aca="true" t="shared" si="3" ref="I40:I46">+CEILING(IF($I$38&lt;=G40,F40*0.3,0),0.05)</f>
        <v>0.35000000000000003</v>
      </c>
      <c r="J40" s="16">
        <f aca="true" t="shared" si="4" ref="J40:J46">+CEILING(IF($J$38&lt;=G40,F40*0.3,0),0.05)</f>
        <v>0</v>
      </c>
      <c r="K40" s="16">
        <f aca="true" t="shared" si="5" ref="K40:K46">+CEILING(IF($K$38&lt;=G40,F40*0.3,0),0.05)</f>
        <v>0</v>
      </c>
      <c r="L40" s="16">
        <f aca="true" t="shared" si="6" ref="L40:L46">+CEILING(IF($L$38&lt;=G40,F40*0.3,0),0.05)</f>
        <v>0</v>
      </c>
      <c r="M40" s="16">
        <f aca="true" t="shared" si="7" ref="M40:M46">+CEILING(IF($M$38&lt;=G40,F40*0.3,0),0.05)</f>
        <v>0</v>
      </c>
    </row>
    <row r="41" spans="1:13" ht="12.75">
      <c r="A41" s="8">
        <v>2</v>
      </c>
      <c r="B41" s="26"/>
      <c r="D41" s="4"/>
      <c r="E41" s="13"/>
      <c r="F41" s="16"/>
      <c r="G41" s="13"/>
      <c r="I41" s="16">
        <f t="shared" si="3"/>
        <v>0</v>
      </c>
      <c r="J41" s="16">
        <f t="shared" si="4"/>
        <v>0</v>
      </c>
      <c r="K41" s="16">
        <f t="shared" si="5"/>
        <v>0</v>
      </c>
      <c r="L41" s="16">
        <f t="shared" si="6"/>
        <v>0</v>
      </c>
      <c r="M41" s="16">
        <f t="shared" si="7"/>
        <v>0</v>
      </c>
    </row>
    <row r="42" spans="1:13" ht="12.75">
      <c r="A42" s="8">
        <v>3</v>
      </c>
      <c r="B42" s="21"/>
      <c r="D42" s="4"/>
      <c r="E42" s="13"/>
      <c r="F42" s="14"/>
      <c r="G42" s="1"/>
      <c r="I42" s="16">
        <f t="shared" si="3"/>
        <v>0</v>
      </c>
      <c r="J42" s="16">
        <f t="shared" si="4"/>
        <v>0</v>
      </c>
      <c r="K42" s="16">
        <f t="shared" si="5"/>
        <v>0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D43" s="4"/>
      <c r="E43" s="13"/>
      <c r="F43" s="18"/>
      <c r="G43" s="4"/>
      <c r="I43" s="16">
        <f t="shared" si="3"/>
        <v>0</v>
      </c>
      <c r="J43" s="16">
        <f t="shared" si="4"/>
        <v>0</v>
      </c>
      <c r="K43" s="16">
        <f t="shared" si="5"/>
        <v>0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B44" s="21"/>
      <c r="D44" s="4"/>
      <c r="E44" s="13"/>
      <c r="F44" s="16"/>
      <c r="G44" s="13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26"/>
      <c r="D45" s="4"/>
      <c r="E45" s="13"/>
      <c r="F45" s="14"/>
      <c r="G45" s="1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 s="26"/>
      <c r="C46" s="22" t="s">
        <v>117</v>
      </c>
      <c r="D46" s="22" t="s">
        <v>117</v>
      </c>
      <c r="E46" s="28" t="s">
        <v>117</v>
      </c>
      <c r="F46" s="14"/>
      <c r="G46" s="1"/>
      <c r="I46" s="16">
        <f t="shared" si="3"/>
        <v>0</v>
      </c>
      <c r="J46" s="16">
        <f t="shared" si="4"/>
        <v>0</v>
      </c>
      <c r="K46" s="16">
        <f t="shared" si="5"/>
        <v>0</v>
      </c>
      <c r="L46" s="16">
        <f t="shared" si="6"/>
        <v>0</v>
      </c>
      <c r="M46" s="16">
        <f t="shared" si="7"/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6"/>
      <c r="D48" s="4"/>
      <c r="E48" s="13"/>
      <c r="F48" s="14"/>
      <c r="G48" s="1"/>
      <c r="I48" s="12">
        <f>+SUM(I40:I47)</f>
        <v>0.35000000000000003</v>
      </c>
      <c r="J48" s="12">
        <f>+SUM(J40:J47)</f>
        <v>0</v>
      </c>
      <c r="K48" s="12">
        <f>+SUM(K40:K47)</f>
        <v>0</v>
      </c>
      <c r="L48" s="12">
        <f>+SUM(L40:L47)</f>
        <v>0</v>
      </c>
      <c r="M48" s="12">
        <f>+SUM(M40:M47)</f>
        <v>0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7" t="s">
        <v>428</v>
      </c>
      <c r="C54" s="4" t="s">
        <v>43</v>
      </c>
      <c r="D54" s="4" t="s">
        <v>30</v>
      </c>
      <c r="E54" s="13">
        <v>2009</v>
      </c>
      <c r="F54" s="14">
        <v>0.9</v>
      </c>
      <c r="G54" s="1">
        <v>2012</v>
      </c>
      <c r="I54" s="16">
        <f aca="true" t="shared" si="8" ref="I54:I59">+CEILING(IF($I$52=E54,F54,IF($I$52&lt;=G54,F54*0.3,0)),0.05)</f>
        <v>0.9</v>
      </c>
      <c r="J54" s="16">
        <f aca="true" t="shared" si="9" ref="J54:J59">+CEILING(IF($J$52&lt;=G54,F54*0.3,0),0.05)</f>
        <v>0.30000000000000004</v>
      </c>
      <c r="K54" s="16">
        <f aca="true" t="shared" si="10" ref="K54:K59">+CEILING(IF($K$52&lt;=G54,F54*0.3,0),0.05)</f>
        <v>0.30000000000000004</v>
      </c>
      <c r="L54" s="16">
        <f aca="true" t="shared" si="11" ref="L54:L59">+CEILING(IF($L$52&lt;=G54,F54*0.3,0),0.05)</f>
        <v>0.30000000000000004</v>
      </c>
      <c r="M54" s="16">
        <f aca="true" t="shared" si="12" ref="M54:M59">CEILING(IF($M$52&lt;=G54,F54*0.3,0),0.05)</f>
        <v>0</v>
      </c>
    </row>
    <row r="55" spans="1:13" ht="12.75">
      <c r="A55" s="8">
        <v>2</v>
      </c>
      <c r="B55" s="15" t="s">
        <v>271</v>
      </c>
      <c r="C55" s="4" t="s">
        <v>20</v>
      </c>
      <c r="D55" s="4" t="s">
        <v>32</v>
      </c>
      <c r="E55" s="13">
        <v>2008</v>
      </c>
      <c r="F55" s="14">
        <v>7.25</v>
      </c>
      <c r="G55" s="1">
        <v>2011</v>
      </c>
      <c r="I55" s="16">
        <f t="shared" si="8"/>
        <v>2.2</v>
      </c>
      <c r="J55" s="16">
        <f t="shared" si="9"/>
        <v>2.2</v>
      </c>
      <c r="K55" s="16">
        <f t="shared" si="10"/>
        <v>2.2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105</v>
      </c>
      <c r="C56" s="4" t="s">
        <v>20</v>
      </c>
      <c r="D56" s="4" t="s">
        <v>29</v>
      </c>
      <c r="E56" s="13">
        <v>2007</v>
      </c>
      <c r="F56" s="14">
        <v>0.75</v>
      </c>
      <c r="G56" s="1">
        <v>2010</v>
      </c>
      <c r="I56" s="16">
        <f t="shared" si="8"/>
        <v>0.25</v>
      </c>
      <c r="J56" s="16">
        <f t="shared" si="9"/>
        <v>0.25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6" t="s">
        <v>290</v>
      </c>
      <c r="C57" s="4" t="s">
        <v>28</v>
      </c>
      <c r="D57" s="4" t="s">
        <v>18</v>
      </c>
      <c r="E57" s="13">
        <v>2008</v>
      </c>
      <c r="F57" s="14">
        <v>8.35</v>
      </c>
      <c r="G57" s="1">
        <v>2009</v>
      </c>
      <c r="I57" s="16">
        <f t="shared" si="8"/>
        <v>2.5500000000000003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6" t="s">
        <v>291</v>
      </c>
      <c r="C58" s="4" t="s">
        <v>19</v>
      </c>
      <c r="D58" s="4" t="s">
        <v>23</v>
      </c>
      <c r="E58" s="13">
        <v>2008</v>
      </c>
      <c r="F58" s="14">
        <v>7.7</v>
      </c>
      <c r="G58" s="1">
        <v>2009</v>
      </c>
      <c r="I58" s="16">
        <f t="shared" si="8"/>
        <v>2.35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34" t="s">
        <v>132</v>
      </c>
      <c r="C59" s="4" t="s">
        <v>21</v>
      </c>
      <c r="D59" s="4" t="s">
        <v>22</v>
      </c>
      <c r="E59" s="13">
        <v>2008</v>
      </c>
      <c r="F59" s="14">
        <v>1.35</v>
      </c>
      <c r="G59" s="1">
        <v>2009</v>
      </c>
      <c r="I59" s="16">
        <f t="shared" si="8"/>
        <v>0.45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D60" s="4"/>
      <c r="E60" s="4"/>
      <c r="F60" s="9"/>
      <c r="G60" s="10"/>
      <c r="I60" s="16">
        <f>+CEILING(IF($I$52=E60,F60,IF($I$52&lt;=G60,F60*0.3,0)),0.05)</f>
        <v>0</v>
      </c>
      <c r="J60" s="16">
        <f>+CEILING(IF($J$52&lt;=G60,F60*0.3,0),0.05)</f>
        <v>0</v>
      </c>
      <c r="K60" s="16">
        <f>+CEILING(IF($K$52&lt;=G60,F60*0.3,0),0.05)</f>
        <v>0</v>
      </c>
      <c r="L60" s="16">
        <f>+CEILING(IF($L$52&lt;=G60,F60*0.3,0),0.05)</f>
        <v>0</v>
      </c>
      <c r="M60" s="16">
        <f>CEILING(IF($M$52&lt;=G60,F60*0.3,0),0.05)</f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>+CEILING(IF($I$52=E61,F61,IF($I$52&lt;=G61,F61*0.3,0)),0.05)</f>
        <v>0</v>
      </c>
      <c r="J61" s="16">
        <f>+CEILING(IF($J$52&lt;=G61,F61*0.3,0),0.05)</f>
        <v>0</v>
      </c>
      <c r="K61" s="16">
        <f>+CEILING(IF($K$52&lt;=G61,F61*0.3,0),0.05)</f>
        <v>0</v>
      </c>
      <c r="L61" s="16">
        <f>+CEILING(IF($L$52&lt;=G61,F61*0.3,0),0.05)</f>
        <v>0</v>
      </c>
      <c r="M61" s="16">
        <f>CEILING(IF($M$52&lt;=G61,F61*0.3,0),0.05)</f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>+CEILING(IF($I$52=E62,F62,IF($I$52&lt;=G62,F62*0.3,0)),0.05)</f>
        <v>0</v>
      </c>
      <c r="J62" s="16">
        <f>+CEILING(IF($J$52&lt;=G62,F62*0.3,0),0.05)</f>
        <v>0</v>
      </c>
      <c r="K62" s="16">
        <f>+CEILING(IF($K$52&lt;=G62,F62*0.3,0),0.05)</f>
        <v>0</v>
      </c>
      <c r="L62" s="16">
        <f>+CEILING(IF($L$52&lt;=G62,F62*0.3,0),0.05)</f>
        <v>0</v>
      </c>
      <c r="M62" s="16">
        <f>CEILING(IF($M$52&lt;=G62,F62*0.3,0),0.05)</f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8.7</v>
      </c>
      <c r="J65" s="17">
        <f>+SUM(J54:J64)</f>
        <v>2.75</v>
      </c>
      <c r="K65" s="17">
        <f>+SUM(K54:K64)</f>
        <v>2.5</v>
      </c>
      <c r="L65" s="17">
        <f>+SUM(L54:L64)</f>
        <v>0.30000000000000004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8" t="s">
        <v>55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58</v>
      </c>
      <c r="C69" s="6"/>
      <c r="D69" s="6"/>
      <c r="E69" s="6"/>
      <c r="F69" s="6" t="s">
        <v>57</v>
      </c>
      <c r="G69" s="6" t="s">
        <v>56</v>
      </c>
      <c r="I69" s="7">
        <f>+I$3</f>
        <v>2009</v>
      </c>
      <c r="J69" s="7">
        <f>+J$3</f>
        <v>2010</v>
      </c>
      <c r="K69" s="7">
        <f>+K$3</f>
        <v>2011</v>
      </c>
      <c r="L69" s="7">
        <f>+L$3</f>
        <v>2012</v>
      </c>
      <c r="M69" s="7">
        <f>+M$3</f>
        <v>2013</v>
      </c>
    </row>
    <row r="70" spans="1:13" ht="7.5" customHeight="1">
      <c r="A70" s="8"/>
      <c r="I70" s="12"/>
      <c r="J70" s="12"/>
      <c r="K70" s="12"/>
      <c r="L70" s="12"/>
      <c r="M70" s="12"/>
    </row>
    <row r="71" spans="1:13" ht="12.75">
      <c r="A71" s="8">
        <v>1</v>
      </c>
      <c r="B71" s="96"/>
      <c r="C71" s="96"/>
      <c r="D71" s="96"/>
      <c r="E71" s="96"/>
      <c r="F71" s="18"/>
      <c r="G71" s="4"/>
      <c r="I71" s="29">
        <f>F71</f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6"/>
      <c r="C72" s="96"/>
      <c r="D72" s="96"/>
      <c r="E72" s="96"/>
      <c r="I72" s="12"/>
      <c r="J72" s="12"/>
      <c r="K72" s="12"/>
      <c r="L72" s="12"/>
      <c r="M72" s="12"/>
    </row>
    <row r="73" spans="1:13" ht="7.5" customHeight="1">
      <c r="A73" s="8"/>
      <c r="I73" s="12"/>
      <c r="J73" s="12"/>
      <c r="K73" s="12"/>
      <c r="L73" s="12"/>
      <c r="M73" s="12"/>
    </row>
    <row r="74" spans="1:13" ht="12.75">
      <c r="A74" s="8"/>
      <c r="I74" s="12">
        <f>+SUM(I71:I73)</f>
        <v>0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1:13" ht="12.75">
      <c r="A75" s="8"/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617</v>
      </c>
      <c r="C5" s="4" t="s">
        <v>19</v>
      </c>
      <c r="D5" s="4" t="s">
        <v>35</v>
      </c>
      <c r="E5" s="13" t="s">
        <v>52</v>
      </c>
      <c r="F5" s="14">
        <v>4.15</v>
      </c>
      <c r="G5" s="2">
        <v>2013</v>
      </c>
      <c r="I5" s="16">
        <f aca="true" t="shared" si="0" ref="I5:M14">+IF($G5&gt;=I$3,$F5,0)</f>
        <v>4.15</v>
      </c>
      <c r="J5" s="16">
        <f t="shared" si="0"/>
        <v>4.15</v>
      </c>
      <c r="K5" s="16">
        <f t="shared" si="0"/>
        <v>4.15</v>
      </c>
      <c r="L5" s="16">
        <f t="shared" si="0"/>
        <v>4.15</v>
      </c>
      <c r="M5" s="16">
        <f t="shared" si="0"/>
        <v>4.15</v>
      </c>
    </row>
    <row r="6" spans="1:13" ht="12.75">
      <c r="A6" s="8">
        <v>2</v>
      </c>
      <c r="B6" s="21" t="s">
        <v>613</v>
      </c>
      <c r="C6" s="4" t="s">
        <v>43</v>
      </c>
      <c r="D6" s="4" t="s">
        <v>45</v>
      </c>
      <c r="E6" s="13" t="s">
        <v>52</v>
      </c>
      <c r="F6" s="14">
        <v>3.95</v>
      </c>
      <c r="G6" s="2">
        <v>2013</v>
      </c>
      <c r="I6" s="16">
        <f t="shared" si="0"/>
        <v>3.95</v>
      </c>
      <c r="J6" s="16">
        <f t="shared" si="0"/>
        <v>3.95</v>
      </c>
      <c r="K6" s="16">
        <f t="shared" si="0"/>
        <v>3.95</v>
      </c>
      <c r="L6" s="16">
        <f t="shared" si="0"/>
        <v>3.95</v>
      </c>
      <c r="M6" s="16">
        <f t="shared" si="0"/>
        <v>3.95</v>
      </c>
    </row>
    <row r="7" spans="1:13" ht="12.75">
      <c r="A7" s="8">
        <v>3</v>
      </c>
      <c r="B7" s="21" t="s">
        <v>707</v>
      </c>
      <c r="C7" s="4" t="s">
        <v>21</v>
      </c>
      <c r="D7" s="4" t="s">
        <v>30</v>
      </c>
      <c r="E7" s="13" t="s">
        <v>52</v>
      </c>
      <c r="F7" s="14">
        <v>3.25</v>
      </c>
      <c r="G7" s="2">
        <v>2013</v>
      </c>
      <c r="I7" s="16">
        <f t="shared" si="0"/>
        <v>3.25</v>
      </c>
      <c r="J7" s="16">
        <f t="shared" si="0"/>
        <v>3.25</v>
      </c>
      <c r="K7" s="16">
        <f t="shared" si="0"/>
        <v>3.25</v>
      </c>
      <c r="L7" s="16">
        <f t="shared" si="0"/>
        <v>3.25</v>
      </c>
      <c r="M7" s="16">
        <f t="shared" si="0"/>
        <v>3.25</v>
      </c>
    </row>
    <row r="8" spans="1:13" ht="12.75">
      <c r="A8" s="8">
        <v>4</v>
      </c>
      <c r="B8" s="21" t="s">
        <v>683</v>
      </c>
      <c r="C8" s="4" t="s">
        <v>21</v>
      </c>
      <c r="D8" s="4" t="s">
        <v>42</v>
      </c>
      <c r="E8" s="13" t="s">
        <v>52</v>
      </c>
      <c r="F8" s="14">
        <v>2.65</v>
      </c>
      <c r="G8" s="2">
        <v>2013</v>
      </c>
      <c r="I8" s="16">
        <f t="shared" si="0"/>
        <v>2.65</v>
      </c>
      <c r="J8" s="16">
        <f t="shared" si="0"/>
        <v>2.65</v>
      </c>
      <c r="K8" s="16">
        <f t="shared" si="0"/>
        <v>2.65</v>
      </c>
      <c r="L8" s="16">
        <f t="shared" si="0"/>
        <v>2.65</v>
      </c>
      <c r="M8" s="16">
        <f t="shared" si="0"/>
        <v>2.65</v>
      </c>
    </row>
    <row r="9" spans="1:13" ht="12.75">
      <c r="A9" s="8">
        <v>5</v>
      </c>
      <c r="B9" s="3" t="s">
        <v>495</v>
      </c>
      <c r="C9" s="4" t="s">
        <v>19</v>
      </c>
      <c r="D9" s="4" t="s">
        <v>37</v>
      </c>
      <c r="E9" s="13" t="s">
        <v>52</v>
      </c>
      <c r="F9" s="9">
        <v>7.55</v>
      </c>
      <c r="G9" s="10">
        <v>2012</v>
      </c>
      <c r="I9" s="16">
        <f t="shared" si="0"/>
        <v>7.55</v>
      </c>
      <c r="J9" s="16">
        <f t="shared" si="0"/>
        <v>7.55</v>
      </c>
      <c r="K9" s="16">
        <f t="shared" si="0"/>
        <v>7.55</v>
      </c>
      <c r="L9" s="16">
        <f t="shared" si="0"/>
        <v>7.55</v>
      </c>
      <c r="M9" s="16">
        <f t="shared" si="0"/>
        <v>0</v>
      </c>
    </row>
    <row r="10" spans="1:13" ht="12.75">
      <c r="A10" s="8">
        <v>6</v>
      </c>
      <c r="B10" s="21" t="s">
        <v>440</v>
      </c>
      <c r="C10" s="4" t="s">
        <v>21</v>
      </c>
      <c r="D10" s="4" t="s">
        <v>37</v>
      </c>
      <c r="E10" s="13" t="s">
        <v>52</v>
      </c>
      <c r="F10" s="14">
        <v>7.55</v>
      </c>
      <c r="G10" s="1">
        <v>2012</v>
      </c>
      <c r="I10" s="16">
        <f t="shared" si="0"/>
        <v>7.55</v>
      </c>
      <c r="J10" s="16">
        <f t="shared" si="0"/>
        <v>7.55</v>
      </c>
      <c r="K10" s="16">
        <f t="shared" si="0"/>
        <v>7.55</v>
      </c>
      <c r="L10" s="16">
        <f t="shared" si="0"/>
        <v>7.55</v>
      </c>
      <c r="M10" s="16">
        <f t="shared" si="0"/>
        <v>0</v>
      </c>
    </row>
    <row r="11" spans="1:13" ht="12.75">
      <c r="A11" s="8">
        <v>7</v>
      </c>
      <c r="B11" s="3" t="s">
        <v>515</v>
      </c>
      <c r="C11" s="4" t="s">
        <v>28</v>
      </c>
      <c r="D11" s="4" t="s">
        <v>25</v>
      </c>
      <c r="E11" s="13" t="s">
        <v>52</v>
      </c>
      <c r="F11" s="9">
        <v>4.65</v>
      </c>
      <c r="G11" s="10">
        <v>2012</v>
      </c>
      <c r="I11" s="16">
        <f t="shared" si="0"/>
        <v>4.65</v>
      </c>
      <c r="J11" s="16">
        <f t="shared" si="0"/>
        <v>4.65</v>
      </c>
      <c r="K11" s="16">
        <f t="shared" si="0"/>
        <v>4.65</v>
      </c>
      <c r="L11" s="16">
        <f t="shared" si="0"/>
        <v>4.65</v>
      </c>
      <c r="M11" s="16">
        <f t="shared" si="0"/>
        <v>0</v>
      </c>
    </row>
    <row r="12" spans="1:13" ht="12.75">
      <c r="A12" s="8">
        <v>8</v>
      </c>
      <c r="B12" s="27" t="s">
        <v>451</v>
      </c>
      <c r="C12" s="4" t="s">
        <v>19</v>
      </c>
      <c r="D12" s="4" t="s">
        <v>41</v>
      </c>
      <c r="E12" s="13" t="s">
        <v>52</v>
      </c>
      <c r="F12" s="14">
        <v>3.9</v>
      </c>
      <c r="G12" s="1">
        <v>2012</v>
      </c>
      <c r="I12" s="16">
        <f t="shared" si="0"/>
        <v>3.9</v>
      </c>
      <c r="J12" s="16">
        <f t="shared" si="0"/>
        <v>3.9</v>
      </c>
      <c r="K12" s="16">
        <f t="shared" si="0"/>
        <v>3.9</v>
      </c>
      <c r="L12" s="16">
        <f t="shared" si="0"/>
        <v>3.9</v>
      </c>
      <c r="M12" s="16">
        <f t="shared" si="0"/>
        <v>0</v>
      </c>
    </row>
    <row r="13" spans="1:13" ht="12.75">
      <c r="A13" s="8">
        <v>9</v>
      </c>
      <c r="B13" s="3" t="s">
        <v>551</v>
      </c>
      <c r="C13" s="4" t="s">
        <v>19</v>
      </c>
      <c r="D13" s="4" t="s">
        <v>45</v>
      </c>
      <c r="E13" s="13" t="s">
        <v>52</v>
      </c>
      <c r="F13" s="9">
        <v>2.65</v>
      </c>
      <c r="G13" s="10">
        <v>2012</v>
      </c>
      <c r="I13" s="16">
        <f t="shared" si="0"/>
        <v>2.65</v>
      </c>
      <c r="J13" s="16">
        <f t="shared" si="0"/>
        <v>2.65</v>
      </c>
      <c r="K13" s="16">
        <f t="shared" si="0"/>
        <v>2.65</v>
      </c>
      <c r="L13" s="16">
        <f t="shared" si="0"/>
        <v>2.65</v>
      </c>
      <c r="M13" s="16">
        <f t="shared" si="0"/>
        <v>0</v>
      </c>
    </row>
    <row r="14" spans="1:13" ht="12.75">
      <c r="A14" s="8">
        <v>10</v>
      </c>
      <c r="B14" s="27" t="s">
        <v>508</v>
      </c>
      <c r="C14" s="4" t="s">
        <v>19</v>
      </c>
      <c r="D14" s="4" t="s">
        <v>45</v>
      </c>
      <c r="E14" s="13" t="s">
        <v>52</v>
      </c>
      <c r="F14" s="14">
        <v>0.9</v>
      </c>
      <c r="G14" s="1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</v>
      </c>
    </row>
    <row r="15" spans="1:13" ht="12.75">
      <c r="A15" s="8">
        <v>11</v>
      </c>
      <c r="B15" s="21" t="s">
        <v>310</v>
      </c>
      <c r="C15" s="4" t="s">
        <v>33</v>
      </c>
      <c r="D15" s="4" t="s">
        <v>42</v>
      </c>
      <c r="E15" s="13" t="s">
        <v>52</v>
      </c>
      <c r="F15" s="14">
        <v>4.6</v>
      </c>
      <c r="G15" s="1">
        <v>2011</v>
      </c>
      <c r="I15" s="16">
        <f aca="true" t="shared" si="1" ref="I15:M24">+IF($G15&gt;=I$3,$F15,0)</f>
        <v>4.6</v>
      </c>
      <c r="J15" s="16">
        <f t="shared" si="1"/>
        <v>4.6</v>
      </c>
      <c r="K15" s="16">
        <f t="shared" si="1"/>
        <v>4.6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3" t="s">
        <v>557</v>
      </c>
      <c r="C16" s="4" t="s">
        <v>21</v>
      </c>
      <c r="D16" s="4" t="s">
        <v>191</v>
      </c>
      <c r="E16" s="13" t="s">
        <v>52</v>
      </c>
      <c r="F16" s="18">
        <v>3.15</v>
      </c>
      <c r="G16" s="4">
        <v>2011</v>
      </c>
      <c r="I16" s="16">
        <f t="shared" si="1"/>
        <v>3.15</v>
      </c>
      <c r="J16" s="16">
        <f t="shared" si="1"/>
        <v>3.15</v>
      </c>
      <c r="K16" s="16">
        <f t="shared" si="1"/>
        <v>3.15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6" t="s">
        <v>373</v>
      </c>
      <c r="C17" s="4" t="s">
        <v>17</v>
      </c>
      <c r="D17" s="4" t="s">
        <v>49</v>
      </c>
      <c r="E17" s="13" t="s">
        <v>52</v>
      </c>
      <c r="F17" s="14">
        <v>2.9</v>
      </c>
      <c r="G17" s="1">
        <v>2011</v>
      </c>
      <c r="I17" s="16">
        <f t="shared" si="1"/>
        <v>2.9</v>
      </c>
      <c r="J17" s="16">
        <f t="shared" si="1"/>
        <v>2.9</v>
      </c>
      <c r="K17" s="16">
        <f t="shared" si="1"/>
        <v>2.9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353</v>
      </c>
      <c r="C18" s="4" t="s">
        <v>20</v>
      </c>
      <c r="D18" s="4" t="s">
        <v>50</v>
      </c>
      <c r="E18" s="13" t="s">
        <v>52</v>
      </c>
      <c r="F18" s="9">
        <v>2.5</v>
      </c>
      <c r="G18" s="10">
        <v>2011</v>
      </c>
      <c r="I18" s="16">
        <f t="shared" si="1"/>
        <v>2.5</v>
      </c>
      <c r="J18" s="16">
        <f t="shared" si="1"/>
        <v>2.5</v>
      </c>
      <c r="K18" s="16">
        <f t="shared" si="1"/>
        <v>2.5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3" t="s">
        <v>371</v>
      </c>
      <c r="C19" s="4" t="s">
        <v>40</v>
      </c>
      <c r="D19" s="4" t="s">
        <v>42</v>
      </c>
      <c r="E19" s="13" t="s">
        <v>52</v>
      </c>
      <c r="F19" s="18">
        <v>0.8</v>
      </c>
      <c r="G19" s="4">
        <v>2011</v>
      </c>
      <c r="I19" s="16">
        <f t="shared" si="1"/>
        <v>0.8</v>
      </c>
      <c r="J19" s="16">
        <f t="shared" si="1"/>
        <v>0.8</v>
      </c>
      <c r="K19" s="16">
        <f t="shared" si="1"/>
        <v>0.8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386</v>
      </c>
      <c r="C20" s="4" t="s">
        <v>19</v>
      </c>
      <c r="D20" s="4" t="s">
        <v>34</v>
      </c>
      <c r="E20" s="13" t="s">
        <v>52</v>
      </c>
      <c r="F20" s="14">
        <v>15.75</v>
      </c>
      <c r="G20" s="1">
        <v>2010</v>
      </c>
      <c r="I20" s="16">
        <f t="shared" si="1"/>
        <v>15.75</v>
      </c>
      <c r="J20" s="16">
        <f t="shared" si="1"/>
        <v>15.75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3" t="s">
        <v>197</v>
      </c>
      <c r="C21" s="4" t="s">
        <v>28</v>
      </c>
      <c r="D21" s="4" t="s">
        <v>116</v>
      </c>
      <c r="E21" s="13" t="s">
        <v>52</v>
      </c>
      <c r="F21" s="9">
        <v>5.4</v>
      </c>
      <c r="G21" s="10">
        <v>2010</v>
      </c>
      <c r="I21" s="16">
        <f t="shared" si="1"/>
        <v>5.4</v>
      </c>
      <c r="J21" s="16">
        <f t="shared" si="1"/>
        <v>5.4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220</v>
      </c>
      <c r="C22" s="4" t="s">
        <v>40</v>
      </c>
      <c r="D22" s="4" t="s">
        <v>29</v>
      </c>
      <c r="E22" s="13" t="s">
        <v>52</v>
      </c>
      <c r="F22" s="9">
        <v>5</v>
      </c>
      <c r="G22" s="10">
        <v>2010</v>
      </c>
      <c r="I22" s="16">
        <f t="shared" si="1"/>
        <v>5</v>
      </c>
      <c r="J22" s="16">
        <f t="shared" si="1"/>
        <v>5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212</v>
      </c>
      <c r="C23" s="4" t="s">
        <v>19</v>
      </c>
      <c r="D23" s="4" t="s">
        <v>29</v>
      </c>
      <c r="E23" s="13" t="s">
        <v>52</v>
      </c>
      <c r="F23" s="14">
        <v>2.1</v>
      </c>
      <c r="G23" s="1">
        <v>2010</v>
      </c>
      <c r="I23" s="16">
        <f t="shared" si="1"/>
        <v>2.1</v>
      </c>
      <c r="J23" s="16">
        <f t="shared" si="1"/>
        <v>2.1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3" t="s">
        <v>244</v>
      </c>
      <c r="C24" s="4" t="s">
        <v>43</v>
      </c>
      <c r="D24" s="4" t="s">
        <v>30</v>
      </c>
      <c r="E24" s="13" t="s">
        <v>52</v>
      </c>
      <c r="F24" s="9">
        <v>1.75</v>
      </c>
      <c r="G24" s="10">
        <v>2010</v>
      </c>
      <c r="I24" s="16">
        <f t="shared" si="1"/>
        <v>1.75</v>
      </c>
      <c r="J24" s="16">
        <f t="shared" si="1"/>
        <v>1.75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7" t="s">
        <v>387</v>
      </c>
      <c r="C25" s="4" t="s">
        <v>21</v>
      </c>
      <c r="D25" s="4" t="s">
        <v>388</v>
      </c>
      <c r="E25" s="13" t="s">
        <v>52</v>
      </c>
      <c r="F25" s="14">
        <v>7.15</v>
      </c>
      <c r="G25" s="1">
        <v>2009</v>
      </c>
      <c r="I25" s="16">
        <f aca="true" t="shared" si="2" ref="I25:M32">+IF($G25&gt;=I$3,$F25,0)</f>
        <v>7.15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821</v>
      </c>
      <c r="C26" s="4" t="s">
        <v>40</v>
      </c>
      <c r="D26" s="4" t="s">
        <v>49</v>
      </c>
      <c r="E26" s="13" t="s">
        <v>52</v>
      </c>
      <c r="F26" s="18">
        <v>1</v>
      </c>
      <c r="G26" s="4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7" t="s">
        <v>836</v>
      </c>
      <c r="C27" s="4" t="s">
        <v>40</v>
      </c>
      <c r="D27" s="4" t="s">
        <v>59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794</v>
      </c>
      <c r="C28" s="4" t="s">
        <v>19</v>
      </c>
      <c r="D28" s="4" t="s">
        <v>37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3" t="s">
        <v>810</v>
      </c>
      <c r="C29" s="4" t="s">
        <v>40</v>
      </c>
      <c r="D29" s="4" t="s">
        <v>26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36" t="s">
        <v>814</v>
      </c>
      <c r="C30" s="4" t="s">
        <v>33</v>
      </c>
      <c r="D30" s="4" t="s">
        <v>45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3" t="s">
        <v>817</v>
      </c>
      <c r="C31" s="4" t="s">
        <v>21</v>
      </c>
      <c r="D31" s="4" t="s">
        <v>39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3" t="s">
        <v>174</v>
      </c>
      <c r="C32" s="4" t="s">
        <v>19</v>
      </c>
      <c r="D32" s="4" t="s">
        <v>32</v>
      </c>
      <c r="E32" s="32" t="s">
        <v>52</v>
      </c>
      <c r="F32" s="30">
        <v>0.8</v>
      </c>
      <c r="G32" s="4">
        <v>2009</v>
      </c>
      <c r="I32" s="16">
        <f t="shared" si="2"/>
        <v>0.8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21"/>
      <c r="D34" s="4"/>
      <c r="E34" s="13"/>
      <c r="F34" s="14"/>
      <c r="G34" s="1"/>
      <c r="I34" s="17">
        <f>+SUM(I5:I32)</f>
        <v>99.1</v>
      </c>
      <c r="J34" s="17">
        <f>+SUM(J5:J32)</f>
        <v>85.14999999999999</v>
      </c>
      <c r="K34" s="17">
        <f>+SUM(K5:K32)</f>
        <v>55.14999999999999</v>
      </c>
      <c r="L34" s="17">
        <f>+SUM(L5:L32)</f>
        <v>41.199999999999996</v>
      </c>
      <c r="M34" s="17">
        <f>+SUM(M5:M32)</f>
        <v>14.000000000000002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581</v>
      </c>
      <c r="C40" s="4" t="s">
        <v>19</v>
      </c>
      <c r="D40" s="4" t="s">
        <v>25</v>
      </c>
      <c r="E40" s="13" t="s">
        <v>84</v>
      </c>
      <c r="F40" s="14">
        <v>10.15</v>
      </c>
      <c r="G40" s="1">
        <v>2013</v>
      </c>
      <c r="I40" s="16">
        <f aca="true" t="shared" si="3" ref="I40:I45">+CEILING(IF($I$38&lt;=G40,F40*0.3,0),0.05)</f>
        <v>3.0500000000000003</v>
      </c>
      <c r="J40" s="16">
        <f aca="true" t="shared" si="4" ref="J40:J45">+CEILING(IF($J$38&lt;=G40,F40*0.3,0),0.05)</f>
        <v>3.0500000000000003</v>
      </c>
      <c r="K40" s="16">
        <f aca="true" t="shared" si="5" ref="K40:K45">+CEILING(IF($K$38&lt;=G40,F40*0.3,0),0.05)</f>
        <v>3.0500000000000003</v>
      </c>
      <c r="L40" s="16">
        <f aca="true" t="shared" si="6" ref="L40:L45">+CEILING(IF($L$38&lt;=G40,F40*0.3,0),0.05)</f>
        <v>3.0500000000000003</v>
      </c>
      <c r="M40" s="16">
        <f aca="true" t="shared" si="7" ref="M40:M45">+CEILING(IF($M$38&lt;=G40,F40*0.3,0),0.05)</f>
        <v>3.0500000000000003</v>
      </c>
    </row>
    <row r="41" spans="1:13" ht="12.75">
      <c r="A41" s="8">
        <v>2</v>
      </c>
      <c r="B41" s="3" t="s">
        <v>708</v>
      </c>
      <c r="C41" s="4" t="s">
        <v>17</v>
      </c>
      <c r="D41" s="4" t="s">
        <v>45</v>
      </c>
      <c r="E41" s="13" t="s">
        <v>84</v>
      </c>
      <c r="F41" s="16">
        <v>6.7</v>
      </c>
      <c r="G41" s="13">
        <v>2013</v>
      </c>
      <c r="I41" s="16">
        <f t="shared" si="3"/>
        <v>2.0500000000000003</v>
      </c>
      <c r="J41" s="16">
        <f t="shared" si="4"/>
        <v>2.0500000000000003</v>
      </c>
      <c r="K41" s="16">
        <f t="shared" si="5"/>
        <v>2.0500000000000003</v>
      </c>
      <c r="L41" s="16">
        <f t="shared" si="6"/>
        <v>2.0500000000000003</v>
      </c>
      <c r="M41" s="16">
        <f t="shared" si="7"/>
        <v>2.0500000000000003</v>
      </c>
    </row>
    <row r="42" spans="1:13" ht="12.75">
      <c r="A42" s="8">
        <v>3</v>
      </c>
      <c r="B42" s="21" t="s">
        <v>441</v>
      </c>
      <c r="C42" s="4" t="s">
        <v>19</v>
      </c>
      <c r="D42" s="4" t="s">
        <v>23</v>
      </c>
      <c r="E42" s="13" t="s">
        <v>84</v>
      </c>
      <c r="F42" s="14">
        <v>2.75</v>
      </c>
      <c r="G42" s="1">
        <v>2012</v>
      </c>
      <c r="I42" s="16">
        <f t="shared" si="3"/>
        <v>0.8500000000000001</v>
      </c>
      <c r="J42" s="16">
        <f t="shared" si="4"/>
        <v>0.8500000000000001</v>
      </c>
      <c r="K42" s="16">
        <f t="shared" si="5"/>
        <v>0.8500000000000001</v>
      </c>
      <c r="L42" s="16">
        <f t="shared" si="6"/>
        <v>0.8500000000000001</v>
      </c>
      <c r="M42" s="16">
        <f t="shared" si="7"/>
        <v>0</v>
      </c>
    </row>
    <row r="43" spans="1:13" ht="12.75">
      <c r="A43" s="8">
        <v>4</v>
      </c>
      <c r="B43" s="3" t="s">
        <v>529</v>
      </c>
      <c r="C43" s="4" t="s">
        <v>40</v>
      </c>
      <c r="D43" s="4" t="s">
        <v>32</v>
      </c>
      <c r="E43" s="13" t="s">
        <v>84</v>
      </c>
      <c r="F43" s="16">
        <v>2.65</v>
      </c>
      <c r="G43" s="13">
        <v>2012</v>
      </c>
      <c r="I43" s="16">
        <f t="shared" si="3"/>
        <v>0.8</v>
      </c>
      <c r="J43" s="16">
        <f t="shared" si="4"/>
        <v>0.8</v>
      </c>
      <c r="K43" s="16">
        <f t="shared" si="5"/>
        <v>0.8</v>
      </c>
      <c r="L43" s="16">
        <f t="shared" si="6"/>
        <v>0.8</v>
      </c>
      <c r="M43" s="16">
        <f t="shared" si="7"/>
        <v>0</v>
      </c>
    </row>
    <row r="44" spans="1:13" ht="12.75">
      <c r="A44" s="8">
        <v>5</v>
      </c>
      <c r="B44" s="3" t="s">
        <v>372</v>
      </c>
      <c r="C44" s="4" t="s">
        <v>40</v>
      </c>
      <c r="D44" s="4" t="s">
        <v>191</v>
      </c>
      <c r="E44" s="4" t="s">
        <v>84</v>
      </c>
      <c r="F44" s="14">
        <v>0.8</v>
      </c>
      <c r="G44" s="1">
        <v>2011</v>
      </c>
      <c r="I44" s="16">
        <f t="shared" si="3"/>
        <v>0.25</v>
      </c>
      <c r="J44" s="16">
        <f t="shared" si="4"/>
        <v>0.25</v>
      </c>
      <c r="K44" s="16">
        <f t="shared" si="5"/>
        <v>0.25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B45" s="3" t="s">
        <v>226</v>
      </c>
      <c r="C45" s="4" t="s">
        <v>40</v>
      </c>
      <c r="D45" s="4" t="s">
        <v>50</v>
      </c>
      <c r="E45" s="4" t="s">
        <v>84</v>
      </c>
      <c r="F45" s="9">
        <v>3.2</v>
      </c>
      <c r="G45" s="10">
        <v>2010</v>
      </c>
      <c r="I45" s="16">
        <f t="shared" si="3"/>
        <v>1</v>
      </c>
      <c r="J45" s="16">
        <f t="shared" si="4"/>
        <v>1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 s="3" t="s">
        <v>765</v>
      </c>
      <c r="C46" s="22" t="s">
        <v>190</v>
      </c>
      <c r="D46" s="22" t="s">
        <v>190</v>
      </c>
      <c r="E46" s="22" t="s">
        <v>190</v>
      </c>
      <c r="F46" s="9">
        <f>4.3*2+5.35*3+2.7*3</f>
        <v>32.75</v>
      </c>
      <c r="G46" s="10">
        <v>2009</v>
      </c>
      <c r="I46" s="16">
        <f>+CEILING(IF($I$38&lt;=G46,F46*0.3,0),0.05)</f>
        <v>9.850000000000001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B48" s="21"/>
      <c r="D48" s="4"/>
      <c r="E48" s="13"/>
      <c r="F48" s="14"/>
      <c r="G48" s="1"/>
      <c r="I48" s="12">
        <f>+SUM(I40:I47)</f>
        <v>17.85</v>
      </c>
      <c r="J48" s="12">
        <f>+SUM(J40:J47)</f>
        <v>8</v>
      </c>
      <c r="K48" s="12">
        <f>+SUM(K40:K47)</f>
        <v>7.000000000000001</v>
      </c>
      <c r="L48" s="12">
        <f>+SUM(L40:L47)</f>
        <v>6.750000000000001</v>
      </c>
      <c r="M48" s="12">
        <f>+SUM(M40:M47)</f>
        <v>5.1000000000000005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3" t="s">
        <v>320</v>
      </c>
      <c r="C54" s="4" t="s">
        <v>40</v>
      </c>
      <c r="D54" s="4" t="s">
        <v>51</v>
      </c>
      <c r="E54" s="13">
        <v>2008</v>
      </c>
      <c r="F54" s="14">
        <v>4.25</v>
      </c>
      <c r="G54" s="1">
        <v>2011</v>
      </c>
      <c r="I54" s="16">
        <f aca="true" t="shared" si="8" ref="I54:I63">+CEILING(IF($I$52=E54,F54,IF($I$52&lt;=G54,F54*0.3,0)),0.05)</f>
        <v>1.3</v>
      </c>
      <c r="J54" s="16">
        <f aca="true" t="shared" si="9" ref="J54:J63">+CEILING(IF($J$52&lt;=G54,F54*0.3,0),0.05)</f>
        <v>1.3</v>
      </c>
      <c r="K54" s="16">
        <f aca="true" t="shared" si="10" ref="K54:K63">+CEILING(IF($K$52&lt;=G54,F54*0.3,0),0.05)</f>
        <v>1.3</v>
      </c>
      <c r="L54" s="16">
        <f aca="true" t="shared" si="11" ref="L54:L63">+CEILING(IF($L$52&lt;=G54,F54*0.3,0),0.05)</f>
        <v>0</v>
      </c>
      <c r="M54" s="16">
        <f aca="true" t="shared" si="12" ref="M54:M63">CEILING(IF($M$52&lt;=G54,F54*0.3,0),0.05)</f>
        <v>0</v>
      </c>
    </row>
    <row r="55" spans="1:13" ht="12.75">
      <c r="A55" s="8">
        <v>2</v>
      </c>
      <c r="B55" s="3" t="s">
        <v>326</v>
      </c>
      <c r="C55" s="4" t="s">
        <v>33</v>
      </c>
      <c r="D55" s="4" t="s">
        <v>24</v>
      </c>
      <c r="E55" s="13">
        <v>2009</v>
      </c>
      <c r="F55" s="18">
        <v>1.6</v>
      </c>
      <c r="G55" s="4">
        <v>2011</v>
      </c>
      <c r="I55" s="16">
        <f t="shared" si="8"/>
        <v>1.6</v>
      </c>
      <c r="J55" s="16">
        <f t="shared" si="9"/>
        <v>0.5</v>
      </c>
      <c r="K55" s="16">
        <f t="shared" si="10"/>
        <v>0.5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3" t="s">
        <v>382</v>
      </c>
      <c r="C56" s="4" t="s">
        <v>40</v>
      </c>
      <c r="D56" s="4" t="s">
        <v>47</v>
      </c>
      <c r="E56" s="13">
        <v>2008</v>
      </c>
      <c r="F56" s="9">
        <v>0.8</v>
      </c>
      <c r="G56" s="10">
        <v>2011</v>
      </c>
      <c r="I56" s="16">
        <f t="shared" si="8"/>
        <v>0.25</v>
      </c>
      <c r="J56" s="16">
        <f t="shared" si="9"/>
        <v>0.25</v>
      </c>
      <c r="K56" s="16">
        <f t="shared" si="10"/>
        <v>0.25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7" t="s">
        <v>221</v>
      </c>
      <c r="C57" s="4" t="s">
        <v>21</v>
      </c>
      <c r="D57" s="4" t="s">
        <v>47</v>
      </c>
      <c r="E57" s="13">
        <v>2009</v>
      </c>
      <c r="F57" s="14">
        <v>3.45</v>
      </c>
      <c r="G57" s="1">
        <v>2010</v>
      </c>
      <c r="I57" s="16">
        <f t="shared" si="8"/>
        <v>3.45</v>
      </c>
      <c r="J57" s="16">
        <f t="shared" si="9"/>
        <v>1.05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1" t="s">
        <v>242</v>
      </c>
      <c r="C58" s="4" t="s">
        <v>21</v>
      </c>
      <c r="D58" s="4" t="s">
        <v>59</v>
      </c>
      <c r="E58" s="13">
        <v>2006</v>
      </c>
      <c r="F58" s="14">
        <v>0.75</v>
      </c>
      <c r="G58" s="1">
        <v>2010</v>
      </c>
      <c r="I58" s="16">
        <f t="shared" si="8"/>
        <v>0.25</v>
      </c>
      <c r="J58" s="16">
        <f t="shared" si="9"/>
        <v>0.25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1" t="s">
        <v>107</v>
      </c>
      <c r="C59" s="4" t="s">
        <v>28</v>
      </c>
      <c r="D59" s="4" t="s">
        <v>32</v>
      </c>
      <c r="E59" s="13">
        <v>2006</v>
      </c>
      <c r="F59" s="14">
        <v>4.2</v>
      </c>
      <c r="G59" s="1">
        <v>2009</v>
      </c>
      <c r="I59" s="16">
        <f t="shared" si="8"/>
        <v>1.3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27" t="s">
        <v>135</v>
      </c>
      <c r="C60" s="4" t="s">
        <v>19</v>
      </c>
      <c r="D60" s="4" t="s">
        <v>26</v>
      </c>
      <c r="E60" s="13">
        <v>2008</v>
      </c>
      <c r="F60" s="9">
        <v>4.05</v>
      </c>
      <c r="G60" s="10">
        <v>2009</v>
      </c>
      <c r="I60" s="16">
        <f t="shared" si="8"/>
        <v>1.25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 t="s">
        <v>235</v>
      </c>
      <c r="C61" s="4" t="s">
        <v>21</v>
      </c>
      <c r="D61" s="4" t="s">
        <v>60</v>
      </c>
      <c r="E61" s="13">
        <v>2007</v>
      </c>
      <c r="F61" s="14">
        <v>4</v>
      </c>
      <c r="G61" s="1">
        <v>2009</v>
      </c>
      <c r="I61" s="16">
        <f t="shared" si="8"/>
        <v>1.2000000000000002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21" t="s">
        <v>138</v>
      </c>
      <c r="C62" s="4" t="s">
        <v>21</v>
      </c>
      <c r="D62" s="4" t="s">
        <v>32</v>
      </c>
      <c r="E62" s="13">
        <v>2009</v>
      </c>
      <c r="F62" s="14">
        <v>2.9</v>
      </c>
      <c r="G62" s="1">
        <v>2009</v>
      </c>
      <c r="I62" s="16">
        <f t="shared" si="8"/>
        <v>2.9000000000000004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21" t="s">
        <v>97</v>
      </c>
      <c r="C63" s="4" t="s">
        <v>17</v>
      </c>
      <c r="D63" s="4" t="s">
        <v>32</v>
      </c>
      <c r="E63" s="13">
        <v>2009</v>
      </c>
      <c r="F63" s="14">
        <v>2.15</v>
      </c>
      <c r="G63" s="1">
        <v>2009</v>
      </c>
      <c r="I63" s="16">
        <f t="shared" si="8"/>
        <v>2.15</v>
      </c>
      <c r="J63" s="16">
        <f t="shared" si="9"/>
        <v>0</v>
      </c>
      <c r="K63" s="16">
        <f t="shared" si="10"/>
        <v>0</v>
      </c>
      <c r="L63" s="16">
        <f t="shared" si="11"/>
        <v>0</v>
      </c>
      <c r="M63" s="16">
        <f t="shared" si="12"/>
        <v>0</v>
      </c>
    </row>
    <row r="64" spans="1:13" ht="12.75">
      <c r="A64" s="8">
        <v>11</v>
      </c>
      <c r="B64" s="3" t="s">
        <v>766</v>
      </c>
      <c r="C64" s="4" t="s">
        <v>40</v>
      </c>
      <c r="D64" s="4" t="s">
        <v>53</v>
      </c>
      <c r="E64" s="13">
        <v>2009</v>
      </c>
      <c r="F64" s="14">
        <v>1</v>
      </c>
      <c r="G64" s="1">
        <v>2009</v>
      </c>
      <c r="I64" s="16">
        <f aca="true" t="shared" si="13" ref="I64:I71">+CEILING(IF($I$52=E64,F64,IF($I$52&lt;=G64,F64*0.3,0)),0.05)</f>
        <v>1</v>
      </c>
      <c r="J64" s="16">
        <f aca="true" t="shared" si="14" ref="J64:J71">+CEILING(IF($J$52&lt;=G64,F64*0.3,0),0.05)</f>
        <v>0</v>
      </c>
      <c r="K64" s="16">
        <f aca="true" t="shared" si="15" ref="K64:K71">+CEILING(IF($K$52&lt;=G64,F64*0.3,0),0.05)</f>
        <v>0</v>
      </c>
      <c r="L64" s="16">
        <f aca="true" t="shared" si="16" ref="L64:L71">+CEILING(IF($L$52&lt;=G64,F64*0.3,0),0.05)</f>
        <v>0</v>
      </c>
      <c r="M64" s="16">
        <f aca="true" t="shared" si="17" ref="M64:M71">CEILING(IF($M$52&lt;=G64,F64*0.3,0),0.05)</f>
        <v>0</v>
      </c>
    </row>
    <row r="65" spans="1:13" ht="12.75">
      <c r="A65" s="8">
        <v>12</v>
      </c>
      <c r="B65" s="27" t="s">
        <v>792</v>
      </c>
      <c r="C65" s="4" t="s">
        <v>40</v>
      </c>
      <c r="D65" s="4" t="s">
        <v>41</v>
      </c>
      <c r="E65" s="13">
        <v>2009</v>
      </c>
      <c r="F65" s="14">
        <v>1</v>
      </c>
      <c r="G65" s="1">
        <v>2009</v>
      </c>
      <c r="I65" s="16">
        <f t="shared" si="13"/>
        <v>1</v>
      </c>
      <c r="J65" s="16">
        <f t="shared" si="14"/>
        <v>0</v>
      </c>
      <c r="K65" s="16">
        <f t="shared" si="15"/>
        <v>0</v>
      </c>
      <c r="L65" s="16">
        <f t="shared" si="16"/>
        <v>0</v>
      </c>
      <c r="M65" s="16">
        <f t="shared" si="17"/>
        <v>0</v>
      </c>
    </row>
    <row r="66" spans="1:13" ht="12.75">
      <c r="A66" s="8">
        <v>13</v>
      </c>
      <c r="B66" s="3" t="s">
        <v>165</v>
      </c>
      <c r="C66" s="4" t="s">
        <v>40</v>
      </c>
      <c r="D66" s="4" t="s">
        <v>36</v>
      </c>
      <c r="E66" s="4">
        <v>2005</v>
      </c>
      <c r="F66" s="9">
        <v>0.8</v>
      </c>
      <c r="G66" s="10">
        <v>2009</v>
      </c>
      <c r="I66" s="16">
        <f t="shared" si="13"/>
        <v>0.25</v>
      </c>
      <c r="J66" s="16">
        <f t="shared" si="14"/>
        <v>0</v>
      </c>
      <c r="K66" s="16">
        <f t="shared" si="15"/>
        <v>0</v>
      </c>
      <c r="L66" s="16">
        <f t="shared" si="16"/>
        <v>0</v>
      </c>
      <c r="M66" s="16">
        <f t="shared" si="17"/>
        <v>0</v>
      </c>
    </row>
    <row r="67" spans="1:13" ht="12.75">
      <c r="A67" s="8">
        <v>14</v>
      </c>
      <c r="B67" s="21" t="s">
        <v>259</v>
      </c>
      <c r="C67" s="4" t="s">
        <v>40</v>
      </c>
      <c r="D67" s="4" t="s">
        <v>47</v>
      </c>
      <c r="E67" s="13">
        <v>2007</v>
      </c>
      <c r="F67" s="14">
        <v>0.75</v>
      </c>
      <c r="G67" s="1">
        <v>2009</v>
      </c>
      <c r="I67" s="16">
        <f t="shared" si="13"/>
        <v>0.25</v>
      </c>
      <c r="J67" s="16">
        <f t="shared" si="14"/>
        <v>0</v>
      </c>
      <c r="K67" s="16">
        <f t="shared" si="15"/>
        <v>0</v>
      </c>
      <c r="L67" s="16">
        <f t="shared" si="16"/>
        <v>0</v>
      </c>
      <c r="M67" s="16">
        <f t="shared" si="17"/>
        <v>0</v>
      </c>
    </row>
    <row r="68" spans="1:13" ht="12.75">
      <c r="A68" s="8">
        <v>15</v>
      </c>
      <c r="D68" s="4"/>
      <c r="E68" s="13"/>
      <c r="F68" s="18"/>
      <c r="G68" s="4"/>
      <c r="I68" s="16">
        <f t="shared" si="13"/>
        <v>0</v>
      </c>
      <c r="J68" s="16">
        <f t="shared" si="14"/>
        <v>0</v>
      </c>
      <c r="K68" s="16">
        <f t="shared" si="15"/>
        <v>0</v>
      </c>
      <c r="L68" s="16">
        <f t="shared" si="16"/>
        <v>0</v>
      </c>
      <c r="M68" s="16">
        <f t="shared" si="17"/>
        <v>0</v>
      </c>
    </row>
    <row r="69" spans="1:13" ht="12.75">
      <c r="A69" s="8">
        <v>16</v>
      </c>
      <c r="D69" s="4"/>
      <c r="E69" s="13"/>
      <c r="F69" s="18"/>
      <c r="G69" s="4"/>
      <c r="I69" s="16">
        <f t="shared" si="13"/>
        <v>0</v>
      </c>
      <c r="J69" s="16">
        <f t="shared" si="14"/>
        <v>0</v>
      </c>
      <c r="K69" s="16">
        <f t="shared" si="15"/>
        <v>0</v>
      </c>
      <c r="L69" s="16">
        <f t="shared" si="16"/>
        <v>0</v>
      </c>
      <c r="M69" s="16">
        <f t="shared" si="17"/>
        <v>0</v>
      </c>
    </row>
    <row r="70" spans="1:13" ht="12.75">
      <c r="A70" s="8">
        <v>17</v>
      </c>
      <c r="D70" s="4"/>
      <c r="E70" s="13"/>
      <c r="F70" s="18"/>
      <c r="G70" s="4"/>
      <c r="I70" s="16">
        <f t="shared" si="13"/>
        <v>0</v>
      </c>
      <c r="J70" s="16">
        <f t="shared" si="14"/>
        <v>0</v>
      </c>
      <c r="K70" s="16">
        <f t="shared" si="15"/>
        <v>0</v>
      </c>
      <c r="L70" s="16">
        <f t="shared" si="16"/>
        <v>0</v>
      </c>
      <c r="M70" s="16">
        <f t="shared" si="17"/>
        <v>0</v>
      </c>
    </row>
    <row r="71" spans="1:13" ht="12.75">
      <c r="A71" s="8">
        <v>18</v>
      </c>
      <c r="D71" s="4"/>
      <c r="E71" s="13"/>
      <c r="F71" s="18"/>
      <c r="G71" s="4"/>
      <c r="I71" s="16">
        <f t="shared" si="13"/>
        <v>0</v>
      </c>
      <c r="J71" s="16">
        <f t="shared" si="14"/>
        <v>0</v>
      </c>
      <c r="K71" s="16">
        <f t="shared" si="15"/>
        <v>0</v>
      </c>
      <c r="L71" s="16">
        <f t="shared" si="16"/>
        <v>0</v>
      </c>
      <c r="M71" s="16">
        <f t="shared" si="17"/>
        <v>0</v>
      </c>
    </row>
    <row r="72" spans="9:13" ht="7.5" customHeight="1">
      <c r="I72" s="15"/>
      <c r="J72" s="15"/>
      <c r="K72" s="15"/>
      <c r="L72" s="15"/>
      <c r="M72" s="15"/>
    </row>
    <row r="73" spans="9:13" ht="12.75">
      <c r="I73" s="17">
        <f>+SUM(I54:I72)</f>
        <v>18.150000000000002</v>
      </c>
      <c r="J73" s="17">
        <f>+SUM(J54:J72)</f>
        <v>3.3499999999999996</v>
      </c>
      <c r="K73" s="17">
        <f>+SUM(K54:K72)</f>
        <v>2.05</v>
      </c>
      <c r="L73" s="17">
        <f>+SUM(L54:L72)</f>
        <v>0</v>
      </c>
      <c r="M73" s="17">
        <f>+SUM(M54:M72)</f>
        <v>0</v>
      </c>
    </row>
    <row r="74" spans="9:13" ht="12.75">
      <c r="I74" s="12"/>
      <c r="J74" s="12"/>
      <c r="K74" s="12"/>
      <c r="L74" s="12"/>
      <c r="M74" s="12"/>
    </row>
    <row r="75" spans="1:13" ht="15.75">
      <c r="A75" s="98" t="s">
        <v>55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9:13" ht="7.5" customHeight="1">
      <c r="I76" s="12"/>
      <c r="J76" s="12"/>
      <c r="K76" s="12"/>
      <c r="L76" s="12"/>
      <c r="M76" s="12"/>
    </row>
    <row r="77" spans="1:13" ht="12.75">
      <c r="A77" s="8"/>
      <c r="B77" s="5" t="s">
        <v>58</v>
      </c>
      <c r="C77" s="6"/>
      <c r="D77" s="6"/>
      <c r="E77" s="6"/>
      <c r="F77" s="6" t="s">
        <v>57</v>
      </c>
      <c r="G77" s="6" t="s">
        <v>56</v>
      </c>
      <c r="I77" s="7">
        <f>+I$3</f>
        <v>2009</v>
      </c>
      <c r="J77" s="7">
        <f>+J$3</f>
        <v>2010</v>
      </c>
      <c r="K77" s="7">
        <f>+K$3</f>
        <v>2011</v>
      </c>
      <c r="L77" s="7">
        <f>+L$3</f>
        <v>2012</v>
      </c>
      <c r="M77" s="7">
        <f>+M$3</f>
        <v>2013</v>
      </c>
    </row>
    <row r="78" spans="1:13" ht="7.5" customHeight="1">
      <c r="A78" s="8"/>
      <c r="J78" s="12"/>
      <c r="K78" s="12"/>
      <c r="L78" s="12"/>
      <c r="M78" s="12"/>
    </row>
    <row r="79" spans="1:13" ht="12.75">
      <c r="A79" s="8">
        <v>1</v>
      </c>
      <c r="B79" s="96"/>
      <c r="C79" s="96"/>
      <c r="D79" s="96"/>
      <c r="E79" s="96"/>
      <c r="F79" s="18"/>
      <c r="G79" s="1"/>
      <c r="I79" s="29">
        <f>F79</f>
        <v>0</v>
      </c>
      <c r="J79" s="29">
        <v>0</v>
      </c>
      <c r="K79" s="29">
        <v>0</v>
      </c>
      <c r="L79" s="29">
        <v>0</v>
      </c>
      <c r="M79" s="29">
        <v>0</v>
      </c>
    </row>
    <row r="80" spans="1:13" ht="12.75">
      <c r="A80" s="8">
        <v>2</v>
      </c>
      <c r="B80" s="96"/>
      <c r="C80" s="96"/>
      <c r="D80" s="96"/>
      <c r="E80" s="96"/>
      <c r="F80" s="18"/>
      <c r="G80" s="4"/>
      <c r="I80" s="29">
        <f>+F80</f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ht="12.75">
      <c r="A81" s="8">
        <v>3</v>
      </c>
      <c r="B81" s="96"/>
      <c r="C81" s="96"/>
      <c r="D81" s="96"/>
      <c r="E81" s="96"/>
      <c r="F81" s="18"/>
      <c r="G81" s="4"/>
      <c r="I81" s="29">
        <f>F81</f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ht="7.5" customHeight="1">
      <c r="A82" s="8"/>
      <c r="I82" s="12"/>
      <c r="J82" s="12"/>
      <c r="K82" s="12"/>
      <c r="L82" s="12"/>
      <c r="M82" s="12"/>
    </row>
    <row r="83" spans="1:13" ht="12.75">
      <c r="A83" s="8"/>
      <c r="I83" s="12">
        <f>+SUM(I79:I82)</f>
        <v>0</v>
      </c>
      <c r="J83" s="12">
        <f>+SUM(J79:J82)</f>
        <v>0</v>
      </c>
      <c r="K83" s="12">
        <f>+SUM(K79:K82)</f>
        <v>0</v>
      </c>
      <c r="L83" s="12">
        <f>+SUM(L79:L82)</f>
        <v>0</v>
      </c>
      <c r="M83" s="12">
        <f>+SUM(M79:M82)</f>
        <v>0</v>
      </c>
    </row>
    <row r="84" spans="9:13" ht="12.75">
      <c r="I84" s="11"/>
      <c r="J84" s="11"/>
      <c r="K84" s="11"/>
      <c r="L84" s="11"/>
      <c r="M84" s="11"/>
    </row>
  </sheetData>
  <sheetProtection/>
  <mergeCells count="7">
    <mergeCell ref="B81:E81"/>
    <mergeCell ref="B79:E79"/>
    <mergeCell ref="B80:E80"/>
    <mergeCell ref="A1:M1"/>
    <mergeCell ref="A36:M36"/>
    <mergeCell ref="A50:M50"/>
    <mergeCell ref="A75:M7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593</v>
      </c>
      <c r="C5" s="23" t="s">
        <v>28</v>
      </c>
      <c r="D5" s="23" t="s">
        <v>48</v>
      </c>
      <c r="E5" s="13" t="s">
        <v>52</v>
      </c>
      <c r="F5" s="24">
        <v>4.4</v>
      </c>
      <c r="G5" s="25">
        <v>2013</v>
      </c>
      <c r="I5" s="16">
        <f aca="true" t="shared" si="0" ref="I5:M14">+IF($G5&gt;=I$3,$F5,0)</f>
        <v>4.4</v>
      </c>
      <c r="J5" s="16">
        <f t="shared" si="0"/>
        <v>4.4</v>
      </c>
      <c r="K5" s="16">
        <f t="shared" si="0"/>
        <v>4.4</v>
      </c>
      <c r="L5" s="16">
        <f t="shared" si="0"/>
        <v>4.4</v>
      </c>
      <c r="M5" s="16">
        <f t="shared" si="0"/>
        <v>4.4</v>
      </c>
    </row>
    <row r="6" spans="1:13" ht="12.75">
      <c r="A6" s="8">
        <v>2</v>
      </c>
      <c r="B6" s="21" t="s">
        <v>403</v>
      </c>
      <c r="C6" s="4" t="s">
        <v>40</v>
      </c>
      <c r="D6" s="4" t="s">
        <v>23</v>
      </c>
      <c r="E6" s="13" t="s">
        <v>52</v>
      </c>
      <c r="F6" s="14">
        <v>12.65</v>
      </c>
      <c r="G6" s="1">
        <v>2012</v>
      </c>
      <c r="I6" s="16">
        <f t="shared" si="0"/>
        <v>12.65</v>
      </c>
      <c r="J6" s="16">
        <f t="shared" si="0"/>
        <v>12.65</v>
      </c>
      <c r="K6" s="16">
        <f t="shared" si="0"/>
        <v>12.65</v>
      </c>
      <c r="L6" s="16">
        <f t="shared" si="0"/>
        <v>12.65</v>
      </c>
      <c r="M6" s="16">
        <f t="shared" si="0"/>
        <v>0</v>
      </c>
    </row>
    <row r="7" spans="1:13" ht="12.75">
      <c r="A7" s="8">
        <v>3</v>
      </c>
      <c r="B7" s="21" t="s">
        <v>483</v>
      </c>
      <c r="C7" s="13" t="s">
        <v>19</v>
      </c>
      <c r="D7" s="13" t="s">
        <v>191</v>
      </c>
      <c r="E7" s="13" t="s">
        <v>52</v>
      </c>
      <c r="F7" s="14">
        <v>1.7</v>
      </c>
      <c r="G7" s="1">
        <v>2012</v>
      </c>
      <c r="I7" s="16">
        <f t="shared" si="0"/>
        <v>1.7</v>
      </c>
      <c r="J7" s="16">
        <f t="shared" si="0"/>
        <v>1.7</v>
      </c>
      <c r="K7" s="16">
        <f t="shared" si="0"/>
        <v>1.7</v>
      </c>
      <c r="L7" s="16">
        <f t="shared" si="0"/>
        <v>1.7</v>
      </c>
      <c r="M7" s="16">
        <f t="shared" si="0"/>
        <v>0</v>
      </c>
    </row>
    <row r="8" spans="1:13" ht="12.75">
      <c r="A8" s="8">
        <v>4</v>
      </c>
      <c r="B8" s="21" t="s">
        <v>266</v>
      </c>
      <c r="C8" s="4" t="s">
        <v>19</v>
      </c>
      <c r="D8" s="4" t="s">
        <v>39</v>
      </c>
      <c r="E8" s="13" t="s">
        <v>52</v>
      </c>
      <c r="F8" s="14">
        <v>11.4</v>
      </c>
      <c r="G8" s="1">
        <v>2011</v>
      </c>
      <c r="I8" s="16">
        <f t="shared" si="0"/>
        <v>11.4</v>
      </c>
      <c r="J8" s="16">
        <f t="shared" si="0"/>
        <v>11.4</v>
      </c>
      <c r="K8" s="16">
        <f t="shared" si="0"/>
        <v>11.4</v>
      </c>
      <c r="L8" s="16">
        <f t="shared" si="0"/>
        <v>0</v>
      </c>
      <c r="M8" s="16">
        <f t="shared" si="0"/>
        <v>0</v>
      </c>
    </row>
    <row r="9" spans="1:13" ht="12.75">
      <c r="A9" s="8">
        <v>5</v>
      </c>
      <c r="B9" s="21" t="s">
        <v>279</v>
      </c>
      <c r="C9" s="4" t="s">
        <v>19</v>
      </c>
      <c r="D9" s="4" t="s">
        <v>29</v>
      </c>
      <c r="E9" s="13" t="s">
        <v>52</v>
      </c>
      <c r="F9" s="14">
        <v>11.1</v>
      </c>
      <c r="G9" s="1">
        <v>2011</v>
      </c>
      <c r="I9" s="16">
        <f t="shared" si="0"/>
        <v>11.1</v>
      </c>
      <c r="J9" s="16">
        <f t="shared" si="0"/>
        <v>11.1</v>
      </c>
      <c r="K9" s="16">
        <f t="shared" si="0"/>
        <v>11.1</v>
      </c>
      <c r="L9" s="16">
        <f t="shared" si="0"/>
        <v>0</v>
      </c>
      <c r="M9" s="16">
        <f t="shared" si="0"/>
        <v>0</v>
      </c>
    </row>
    <row r="10" spans="1:13" ht="12.75">
      <c r="A10" s="8">
        <v>6</v>
      </c>
      <c r="B10" s="21" t="s">
        <v>285</v>
      </c>
      <c r="C10" s="4" t="s">
        <v>28</v>
      </c>
      <c r="D10" s="4" t="s">
        <v>41</v>
      </c>
      <c r="E10" s="13" t="s">
        <v>52</v>
      </c>
      <c r="F10" s="14">
        <v>9.55</v>
      </c>
      <c r="G10" s="1">
        <v>2011</v>
      </c>
      <c r="I10" s="16">
        <f t="shared" si="0"/>
        <v>9.55</v>
      </c>
      <c r="J10" s="16">
        <f t="shared" si="0"/>
        <v>9.55</v>
      </c>
      <c r="K10" s="16">
        <f t="shared" si="0"/>
        <v>9.55</v>
      </c>
      <c r="L10" s="16">
        <f t="shared" si="0"/>
        <v>0</v>
      </c>
      <c r="M10" s="16">
        <f t="shared" si="0"/>
        <v>0</v>
      </c>
    </row>
    <row r="11" spans="1:13" ht="12.75">
      <c r="A11" s="8">
        <v>7</v>
      </c>
      <c r="B11" s="21" t="s">
        <v>361</v>
      </c>
      <c r="C11" s="4" t="s">
        <v>40</v>
      </c>
      <c r="D11" s="4" t="s">
        <v>191</v>
      </c>
      <c r="E11" s="13" t="s">
        <v>52</v>
      </c>
      <c r="F11" s="9">
        <v>7.15</v>
      </c>
      <c r="G11" s="10">
        <v>2011</v>
      </c>
      <c r="I11" s="16">
        <f t="shared" si="0"/>
        <v>7.15</v>
      </c>
      <c r="J11" s="16">
        <f t="shared" si="0"/>
        <v>7.15</v>
      </c>
      <c r="K11" s="16">
        <f t="shared" si="0"/>
        <v>7.15</v>
      </c>
      <c r="L11" s="16">
        <f t="shared" si="0"/>
        <v>0</v>
      </c>
      <c r="M11" s="16">
        <f t="shared" si="0"/>
        <v>0</v>
      </c>
    </row>
    <row r="12" spans="1:13" ht="12.75">
      <c r="A12" s="8">
        <v>8</v>
      </c>
      <c r="B12" s="21" t="s">
        <v>380</v>
      </c>
      <c r="C12" s="4" t="s">
        <v>21</v>
      </c>
      <c r="D12" s="4" t="s">
        <v>36</v>
      </c>
      <c r="E12" s="13" t="s">
        <v>52</v>
      </c>
      <c r="F12" s="14">
        <v>4.1</v>
      </c>
      <c r="G12" s="1">
        <v>2011</v>
      </c>
      <c r="I12" s="16">
        <f t="shared" si="0"/>
        <v>4.1</v>
      </c>
      <c r="J12" s="16">
        <f t="shared" si="0"/>
        <v>4.1</v>
      </c>
      <c r="K12" s="16">
        <f t="shared" si="0"/>
        <v>4.1</v>
      </c>
      <c r="L12" s="16">
        <f t="shared" si="0"/>
        <v>0</v>
      </c>
      <c r="M12" s="16">
        <f t="shared" si="0"/>
        <v>0</v>
      </c>
    </row>
    <row r="13" spans="1:13" ht="12.75">
      <c r="A13" s="8">
        <v>9</v>
      </c>
      <c r="B13" s="21" t="s">
        <v>360</v>
      </c>
      <c r="C13" s="4" t="s">
        <v>21</v>
      </c>
      <c r="D13" s="4" t="s">
        <v>18</v>
      </c>
      <c r="E13" s="13" t="s">
        <v>52</v>
      </c>
      <c r="F13" s="14">
        <v>3.15</v>
      </c>
      <c r="G13" s="1">
        <v>2011</v>
      </c>
      <c r="I13" s="16">
        <f t="shared" si="0"/>
        <v>3.15</v>
      </c>
      <c r="J13" s="16">
        <f t="shared" si="0"/>
        <v>3.15</v>
      </c>
      <c r="K13" s="16">
        <f t="shared" si="0"/>
        <v>3.15</v>
      </c>
      <c r="L13" s="16">
        <f t="shared" si="0"/>
        <v>0</v>
      </c>
      <c r="M13" s="16">
        <f t="shared" si="0"/>
        <v>0</v>
      </c>
    </row>
    <row r="14" spans="1:13" ht="12.75">
      <c r="A14" s="8">
        <v>10</v>
      </c>
      <c r="B14" s="21" t="s">
        <v>359</v>
      </c>
      <c r="C14" s="4" t="s">
        <v>21</v>
      </c>
      <c r="D14" s="4" t="s">
        <v>36</v>
      </c>
      <c r="E14" s="13" t="s">
        <v>52</v>
      </c>
      <c r="F14" s="14">
        <v>0.8</v>
      </c>
      <c r="G14" s="1">
        <v>2011</v>
      </c>
      <c r="I14" s="16">
        <f t="shared" si="0"/>
        <v>0.8</v>
      </c>
      <c r="J14" s="16">
        <f t="shared" si="0"/>
        <v>0.8</v>
      </c>
      <c r="K14" s="16">
        <f t="shared" si="0"/>
        <v>0.8</v>
      </c>
      <c r="L14" s="16">
        <f t="shared" si="0"/>
        <v>0</v>
      </c>
      <c r="M14" s="16">
        <f t="shared" si="0"/>
        <v>0</v>
      </c>
    </row>
    <row r="15" spans="1:13" ht="12.75">
      <c r="A15" s="8">
        <v>11</v>
      </c>
      <c r="B15" s="21" t="s">
        <v>429</v>
      </c>
      <c r="C15" s="4" t="s">
        <v>21</v>
      </c>
      <c r="D15" s="4" t="s">
        <v>29</v>
      </c>
      <c r="E15" s="13" t="s">
        <v>52</v>
      </c>
      <c r="F15" s="14">
        <v>8.7</v>
      </c>
      <c r="G15" s="1">
        <v>2010</v>
      </c>
      <c r="I15" s="16">
        <f aca="true" t="shared" si="1" ref="I15:M24">+IF($G15&gt;=I$3,$F15,0)</f>
        <v>8.7</v>
      </c>
      <c r="J15" s="16">
        <f t="shared" si="1"/>
        <v>8.7</v>
      </c>
      <c r="K15" s="16">
        <f t="shared" si="1"/>
        <v>0</v>
      </c>
      <c r="L15" s="16">
        <f t="shared" si="1"/>
        <v>0</v>
      </c>
      <c r="M15" s="16">
        <f t="shared" si="1"/>
        <v>0</v>
      </c>
    </row>
    <row r="16" spans="1:13" ht="12.75">
      <c r="A16" s="8">
        <v>12</v>
      </c>
      <c r="B16" s="21" t="s">
        <v>436</v>
      </c>
      <c r="C16" s="4" t="s">
        <v>20</v>
      </c>
      <c r="D16" s="4" t="s">
        <v>42</v>
      </c>
      <c r="E16" s="13" t="s">
        <v>52</v>
      </c>
      <c r="F16" s="14">
        <v>6.75</v>
      </c>
      <c r="G16" s="1">
        <v>2010</v>
      </c>
      <c r="I16" s="16">
        <f t="shared" si="1"/>
        <v>6.75</v>
      </c>
      <c r="J16" s="16">
        <f t="shared" si="1"/>
        <v>6.75</v>
      </c>
      <c r="K16" s="16">
        <f t="shared" si="1"/>
        <v>0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513</v>
      </c>
      <c r="C17" s="4" t="s">
        <v>33</v>
      </c>
      <c r="D17" s="4" t="s">
        <v>32</v>
      </c>
      <c r="E17" s="13" t="s">
        <v>52</v>
      </c>
      <c r="F17" s="14">
        <v>3.9</v>
      </c>
      <c r="G17" s="1">
        <v>2010</v>
      </c>
      <c r="I17" s="16">
        <f t="shared" si="1"/>
        <v>3.9</v>
      </c>
      <c r="J17" s="16">
        <f t="shared" si="1"/>
        <v>3.9</v>
      </c>
      <c r="K17" s="16">
        <f t="shared" si="1"/>
        <v>0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21" t="s">
        <v>596</v>
      </c>
      <c r="C18" s="4" t="s">
        <v>20</v>
      </c>
      <c r="D18" s="4" t="s">
        <v>42</v>
      </c>
      <c r="E18" s="13" t="s">
        <v>52</v>
      </c>
      <c r="F18" s="14">
        <v>7.3</v>
      </c>
      <c r="G18" s="1">
        <v>2009</v>
      </c>
      <c r="I18" s="16">
        <f t="shared" si="1"/>
        <v>7.3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267</v>
      </c>
      <c r="C19" s="4" t="s">
        <v>19</v>
      </c>
      <c r="D19" s="4" t="s">
        <v>23</v>
      </c>
      <c r="E19" s="13" t="s">
        <v>52</v>
      </c>
      <c r="F19" s="14">
        <v>6.85</v>
      </c>
      <c r="G19" s="1">
        <v>2009</v>
      </c>
      <c r="I19" s="16">
        <f t="shared" si="1"/>
        <v>6.85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597</v>
      </c>
      <c r="C20" s="4" t="s">
        <v>40</v>
      </c>
      <c r="D20" s="4" t="s">
        <v>47</v>
      </c>
      <c r="E20" s="13" t="s">
        <v>52</v>
      </c>
      <c r="F20" s="14">
        <v>5</v>
      </c>
      <c r="G20" s="1">
        <v>2009</v>
      </c>
      <c r="I20" s="16">
        <f t="shared" si="1"/>
        <v>5</v>
      </c>
      <c r="J20" s="16">
        <f t="shared" si="1"/>
        <v>0</v>
      </c>
      <c r="K20" s="16">
        <f t="shared" si="1"/>
        <v>0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595</v>
      </c>
      <c r="C21" s="4" t="s">
        <v>40</v>
      </c>
      <c r="D21" s="4" t="s">
        <v>53</v>
      </c>
      <c r="E21" s="13" t="s">
        <v>52</v>
      </c>
      <c r="F21" s="14">
        <v>4.3</v>
      </c>
      <c r="G21" s="1">
        <v>2009</v>
      </c>
      <c r="I21" s="16">
        <f t="shared" si="1"/>
        <v>4.3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3" t="s">
        <v>129</v>
      </c>
      <c r="C22" s="4" t="s">
        <v>21</v>
      </c>
      <c r="D22" s="4" t="s">
        <v>116</v>
      </c>
      <c r="E22" s="4" t="s">
        <v>52</v>
      </c>
      <c r="F22" s="9">
        <v>3.3</v>
      </c>
      <c r="G22" s="10">
        <v>2009</v>
      </c>
      <c r="I22" s="16">
        <f t="shared" si="1"/>
        <v>3.3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140</v>
      </c>
      <c r="C23" s="4" t="s">
        <v>40</v>
      </c>
      <c r="D23" s="4" t="s">
        <v>116</v>
      </c>
      <c r="E23" s="13" t="s">
        <v>52</v>
      </c>
      <c r="F23" s="14">
        <v>1.45</v>
      </c>
      <c r="G23" s="1">
        <v>2009</v>
      </c>
      <c r="I23" s="16">
        <f t="shared" si="1"/>
        <v>1.45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1" t="s">
        <v>751</v>
      </c>
      <c r="C24" s="4" t="s">
        <v>20</v>
      </c>
      <c r="D24" s="4" t="s">
        <v>37</v>
      </c>
      <c r="E24" s="13" t="s">
        <v>52</v>
      </c>
      <c r="F24" s="14">
        <v>1</v>
      </c>
      <c r="G24" s="1">
        <v>2009</v>
      </c>
      <c r="I24" s="16">
        <f t="shared" si="1"/>
        <v>1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752</v>
      </c>
      <c r="C25" s="4" t="s">
        <v>40</v>
      </c>
      <c r="D25" s="4" t="s">
        <v>191</v>
      </c>
      <c r="E25" s="13" t="s">
        <v>52</v>
      </c>
      <c r="F25" s="14">
        <v>1</v>
      </c>
      <c r="G25" s="1">
        <v>2009</v>
      </c>
      <c r="I25" s="16">
        <f aca="true" t="shared" si="2" ref="I25:M32">+IF($G25&gt;=I$3,$F25,0)</f>
        <v>1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3" t="s">
        <v>753</v>
      </c>
      <c r="C26" s="4" t="s">
        <v>40</v>
      </c>
      <c r="D26" s="4" t="s">
        <v>388</v>
      </c>
      <c r="E26" s="13" t="s">
        <v>52</v>
      </c>
      <c r="F26" s="14">
        <v>1</v>
      </c>
      <c r="G26" s="1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21" t="s">
        <v>754</v>
      </c>
      <c r="C27" s="4" t="s">
        <v>17</v>
      </c>
      <c r="D27" s="4" t="s">
        <v>18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755</v>
      </c>
      <c r="C28" s="4" t="s">
        <v>19</v>
      </c>
      <c r="D28" s="4" t="s">
        <v>26</v>
      </c>
      <c r="E28" s="13" t="s">
        <v>52</v>
      </c>
      <c r="F28" s="14">
        <v>1</v>
      </c>
      <c r="G28" s="1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756</v>
      </c>
      <c r="C29" s="4" t="s">
        <v>19</v>
      </c>
      <c r="D29" s="4" t="s">
        <v>26</v>
      </c>
      <c r="E29" s="13" t="s">
        <v>52</v>
      </c>
      <c r="F29" s="14">
        <v>1</v>
      </c>
      <c r="G29" s="1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844</v>
      </c>
      <c r="C30" s="4" t="s">
        <v>17</v>
      </c>
      <c r="D30" s="4" t="s">
        <v>45</v>
      </c>
      <c r="E30" s="13" t="s">
        <v>52</v>
      </c>
      <c r="F30" s="14">
        <v>1</v>
      </c>
      <c r="G30" s="1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795</v>
      </c>
      <c r="C31" s="4" t="s">
        <v>40</v>
      </c>
      <c r="D31" s="4" t="s">
        <v>116</v>
      </c>
      <c r="E31" s="13" t="s">
        <v>52</v>
      </c>
      <c r="F31" s="14">
        <v>1</v>
      </c>
      <c r="G31" s="1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97</v>
      </c>
      <c r="C32" s="4" t="s">
        <v>17</v>
      </c>
      <c r="D32" s="4" t="s">
        <v>51</v>
      </c>
      <c r="E32" s="13" t="s">
        <v>52</v>
      </c>
      <c r="F32" s="14">
        <v>1</v>
      </c>
      <c r="G32" s="1">
        <v>2009</v>
      </c>
      <c r="I32" s="16">
        <f t="shared" si="2"/>
        <v>1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I34" s="17">
        <f>+SUM(I5:I32)</f>
        <v>122.55</v>
      </c>
      <c r="J34" s="17">
        <f>+SUM(J5:J32)</f>
        <v>85.35000000000001</v>
      </c>
      <c r="K34" s="17">
        <f>+SUM(K5:K32)</f>
        <v>66</v>
      </c>
      <c r="L34" s="17">
        <f>+SUM(L5:L32)</f>
        <v>18.75</v>
      </c>
      <c r="M34" s="17">
        <f>+SUM(M5:M32)</f>
        <v>4.4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21" t="s">
        <v>594</v>
      </c>
      <c r="C40" s="4" t="s">
        <v>17</v>
      </c>
      <c r="D40" s="4" t="s">
        <v>24</v>
      </c>
      <c r="E40" s="13" t="s">
        <v>84</v>
      </c>
      <c r="F40" s="14">
        <v>9.3</v>
      </c>
      <c r="G40" s="1">
        <v>2013</v>
      </c>
      <c r="I40" s="16">
        <f aca="true" t="shared" si="3" ref="I40:I45">+CEILING(IF($I$38&lt;=G40,F40*0.3,0),0.05)</f>
        <v>2.8000000000000003</v>
      </c>
      <c r="J40" s="16">
        <f aca="true" t="shared" si="4" ref="J40:J45">+CEILING(IF($J$38&lt;=G40,F40*0.3,0),0.05)</f>
        <v>2.8000000000000003</v>
      </c>
      <c r="K40" s="16">
        <f aca="true" t="shared" si="5" ref="K40:K45">+CEILING(IF($K$38&lt;=G40,F40*0.3,0),0.05)</f>
        <v>2.8000000000000003</v>
      </c>
      <c r="L40" s="16">
        <f aca="true" t="shared" si="6" ref="L40:L45">+CEILING(IF($L$38&lt;=G40,F40*0.3,0),0.05)</f>
        <v>2.8000000000000003</v>
      </c>
      <c r="M40" s="16">
        <f aca="true" t="shared" si="7" ref="M40:M45">+CEILING(IF($M$38&lt;=G40,F40*0.3,0),0.05)</f>
        <v>2.8000000000000003</v>
      </c>
    </row>
    <row r="41" spans="1:13" ht="12.75">
      <c r="A41" s="8">
        <v>2</v>
      </c>
      <c r="B41" s="3" t="s">
        <v>401</v>
      </c>
      <c r="C41" s="4" t="s">
        <v>19</v>
      </c>
      <c r="D41" s="4" t="s">
        <v>60</v>
      </c>
      <c r="E41" s="13" t="s">
        <v>84</v>
      </c>
      <c r="F41" s="14">
        <v>9.15</v>
      </c>
      <c r="G41" s="1">
        <v>2012</v>
      </c>
      <c r="I41" s="16">
        <f t="shared" si="3"/>
        <v>2.75</v>
      </c>
      <c r="J41" s="16">
        <f t="shared" si="4"/>
        <v>2.75</v>
      </c>
      <c r="K41" s="16">
        <f t="shared" si="5"/>
        <v>2.75</v>
      </c>
      <c r="L41" s="16">
        <f t="shared" si="6"/>
        <v>2.75</v>
      </c>
      <c r="M41" s="16">
        <f t="shared" si="7"/>
        <v>0</v>
      </c>
    </row>
    <row r="42" spans="1:13" ht="12.75">
      <c r="A42" s="8">
        <v>3</v>
      </c>
      <c r="B42" s="3" t="s">
        <v>402</v>
      </c>
      <c r="C42" s="4" t="s">
        <v>33</v>
      </c>
      <c r="D42" s="4" t="s">
        <v>24</v>
      </c>
      <c r="E42" s="4" t="s">
        <v>84</v>
      </c>
      <c r="F42" s="18">
        <v>8.8</v>
      </c>
      <c r="G42" s="4">
        <v>2012</v>
      </c>
      <c r="I42" s="16">
        <f t="shared" si="3"/>
        <v>2.6500000000000004</v>
      </c>
      <c r="J42" s="16">
        <f t="shared" si="4"/>
        <v>2.6500000000000004</v>
      </c>
      <c r="K42" s="16">
        <f t="shared" si="5"/>
        <v>2.6500000000000004</v>
      </c>
      <c r="L42" s="16">
        <f t="shared" si="6"/>
        <v>2.6500000000000004</v>
      </c>
      <c r="M42" s="16">
        <f t="shared" si="7"/>
        <v>0</v>
      </c>
    </row>
    <row r="43" spans="1:13" ht="12.75">
      <c r="A43" s="8">
        <v>4</v>
      </c>
      <c r="B43" s="21" t="s">
        <v>452</v>
      </c>
      <c r="C43" s="4" t="s">
        <v>21</v>
      </c>
      <c r="D43" s="4" t="s">
        <v>25</v>
      </c>
      <c r="E43" s="13" t="s">
        <v>84</v>
      </c>
      <c r="F43" s="14">
        <v>4.65</v>
      </c>
      <c r="G43" s="2">
        <v>2012</v>
      </c>
      <c r="I43" s="16">
        <f t="shared" si="3"/>
        <v>1.4000000000000001</v>
      </c>
      <c r="J43" s="16">
        <f t="shared" si="4"/>
        <v>1.4000000000000001</v>
      </c>
      <c r="K43" s="16">
        <f t="shared" si="5"/>
        <v>1.4000000000000001</v>
      </c>
      <c r="L43" s="16">
        <f t="shared" si="6"/>
        <v>1.4000000000000001</v>
      </c>
      <c r="M43" s="16">
        <f t="shared" si="7"/>
        <v>0</v>
      </c>
    </row>
    <row r="44" spans="1:13" ht="12.75">
      <c r="A44" s="8">
        <v>5</v>
      </c>
      <c r="B44" s="3" t="s">
        <v>268</v>
      </c>
      <c r="C44" s="4" t="s">
        <v>19</v>
      </c>
      <c r="D44" s="4" t="s">
        <v>23</v>
      </c>
      <c r="E44" s="13" t="s">
        <v>84</v>
      </c>
      <c r="F44" s="14">
        <v>8.15</v>
      </c>
      <c r="G44" s="1">
        <v>2011</v>
      </c>
      <c r="I44" s="16">
        <f t="shared" si="3"/>
        <v>2.45</v>
      </c>
      <c r="J44" s="16">
        <f t="shared" si="4"/>
        <v>2.45</v>
      </c>
      <c r="K44" s="16">
        <f t="shared" si="5"/>
        <v>2.45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18"/>
      <c r="G45" s="4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7.5" customHeight="1">
      <c r="A46" s="8"/>
      <c r="I46" s="12"/>
      <c r="J46" s="12"/>
      <c r="K46" s="12"/>
      <c r="L46" s="12"/>
      <c r="M46" s="12"/>
    </row>
    <row r="47" spans="1:13" ht="12.75">
      <c r="A47" s="8"/>
      <c r="I47" s="12">
        <f>+SUM(I40:I46)</f>
        <v>12.05</v>
      </c>
      <c r="J47" s="12">
        <f>+SUM(J40:J46)</f>
        <v>12.05</v>
      </c>
      <c r="K47" s="12">
        <f>+SUM(K40:K46)</f>
        <v>12.05</v>
      </c>
      <c r="L47" s="12">
        <f>+SUM(L40:L46)</f>
        <v>9.600000000000001</v>
      </c>
      <c r="M47" s="12">
        <f>+SUM(M40:M46)</f>
        <v>2.8000000000000003</v>
      </c>
    </row>
    <row r="49" spans="1:13" ht="15.75">
      <c r="A49" s="98" t="s">
        <v>54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ht="7.5" customHeight="1"/>
    <row r="51" spans="2:13" ht="12.75">
      <c r="B51" s="5" t="s">
        <v>1</v>
      </c>
      <c r="C51" s="6" t="s">
        <v>15</v>
      </c>
      <c r="D51" s="6" t="s">
        <v>4</v>
      </c>
      <c r="E51" s="6" t="s">
        <v>6</v>
      </c>
      <c r="F51" s="6" t="s">
        <v>3</v>
      </c>
      <c r="G51" s="6" t="s">
        <v>16</v>
      </c>
      <c r="I51" s="7">
        <f>+I$3</f>
        <v>2009</v>
      </c>
      <c r="J51" s="7">
        <f>+J$3</f>
        <v>2010</v>
      </c>
      <c r="K51" s="7">
        <f>+K$3</f>
        <v>2011</v>
      </c>
      <c r="L51" s="7">
        <f>+L$3</f>
        <v>2012</v>
      </c>
      <c r="M51" s="7">
        <f>+M$3</f>
        <v>2013</v>
      </c>
    </row>
    <row r="52" spans="2:6" ht="7.5" customHeight="1">
      <c r="B52" s="5"/>
      <c r="C52" s="7"/>
      <c r="E52" s="7"/>
      <c r="F52" s="7"/>
    </row>
    <row r="53" spans="1:13" ht="12.75">
      <c r="A53" s="8">
        <v>1</v>
      </c>
      <c r="B53" s="21" t="s">
        <v>188</v>
      </c>
      <c r="C53" s="4" t="s">
        <v>21</v>
      </c>
      <c r="D53" s="4" t="s">
        <v>36</v>
      </c>
      <c r="E53" s="13">
        <v>2007</v>
      </c>
      <c r="F53" s="9">
        <v>4.15</v>
      </c>
      <c r="G53" s="1">
        <v>2009</v>
      </c>
      <c r="I53" s="16">
        <f aca="true" t="shared" si="8" ref="I53:I64">+CEILING(IF($I$51=E53,F53,IF($I$51&lt;=G53,F53*0.3,0)),0.05)</f>
        <v>1.25</v>
      </c>
      <c r="J53" s="16">
        <f aca="true" t="shared" si="9" ref="J53:J64">+CEILING(IF($J$51&lt;=G53,F53*0.3,0),0.05)</f>
        <v>0</v>
      </c>
      <c r="K53" s="16">
        <f aca="true" t="shared" si="10" ref="K53:K64">+CEILING(IF($K$51&lt;=G53,F53*0.3,0),0.05)</f>
        <v>0</v>
      </c>
      <c r="L53" s="16">
        <f aca="true" t="shared" si="11" ref="L53:L64">+CEILING(IF($L$51&lt;=G53,F53*0.3,0),0.05)</f>
        <v>0</v>
      </c>
      <c r="M53" s="16">
        <f aca="true" t="shared" si="12" ref="M53:M64">CEILING(IF($M$51&lt;=G53,F53*0.3,0),0.05)</f>
        <v>0</v>
      </c>
    </row>
    <row r="54" spans="1:13" ht="12.75">
      <c r="A54" s="8">
        <v>2</v>
      </c>
      <c r="B54" s="21" t="s">
        <v>142</v>
      </c>
      <c r="C54" s="4" t="s">
        <v>28</v>
      </c>
      <c r="D54" s="4" t="s">
        <v>42</v>
      </c>
      <c r="E54" s="13">
        <v>2006</v>
      </c>
      <c r="F54" s="14">
        <v>4.05</v>
      </c>
      <c r="G54" s="1">
        <v>2009</v>
      </c>
      <c r="I54" s="16">
        <f t="shared" si="8"/>
        <v>1.25</v>
      </c>
      <c r="J54" s="16">
        <f t="shared" si="9"/>
        <v>0</v>
      </c>
      <c r="K54" s="16">
        <f t="shared" si="10"/>
        <v>0</v>
      </c>
      <c r="L54" s="16">
        <f t="shared" si="11"/>
        <v>0</v>
      </c>
      <c r="M54" s="16">
        <f t="shared" si="12"/>
        <v>0</v>
      </c>
    </row>
    <row r="55" spans="1:13" ht="12.75">
      <c r="A55" s="8">
        <v>3</v>
      </c>
      <c r="B55" s="21" t="s">
        <v>195</v>
      </c>
      <c r="C55" s="4" t="s">
        <v>19</v>
      </c>
      <c r="D55" s="4" t="s">
        <v>45</v>
      </c>
      <c r="E55" s="13">
        <v>2008</v>
      </c>
      <c r="F55" s="14">
        <v>2.95</v>
      </c>
      <c r="G55" s="1">
        <v>2009</v>
      </c>
      <c r="I55" s="16">
        <f t="shared" si="8"/>
        <v>0.9</v>
      </c>
      <c r="J55" s="16">
        <f t="shared" si="9"/>
        <v>0</v>
      </c>
      <c r="K55" s="16">
        <f t="shared" si="10"/>
        <v>0</v>
      </c>
      <c r="L55" s="16">
        <f t="shared" si="11"/>
        <v>0</v>
      </c>
      <c r="M55" s="16">
        <f t="shared" si="12"/>
        <v>0</v>
      </c>
    </row>
    <row r="56" spans="1:13" ht="12.75">
      <c r="A56" s="8">
        <v>4</v>
      </c>
      <c r="B56" s="21" t="s">
        <v>757</v>
      </c>
      <c r="C56" s="4" t="s">
        <v>43</v>
      </c>
      <c r="D56" s="4" t="s">
        <v>35</v>
      </c>
      <c r="E56" s="13">
        <v>2009</v>
      </c>
      <c r="F56" s="14">
        <v>1</v>
      </c>
      <c r="G56" s="1">
        <v>2009</v>
      </c>
      <c r="I56" s="16">
        <f t="shared" si="8"/>
        <v>1</v>
      </c>
      <c r="J56" s="16">
        <f t="shared" si="9"/>
        <v>0</v>
      </c>
      <c r="K56" s="16">
        <f t="shared" si="10"/>
        <v>0</v>
      </c>
      <c r="L56" s="16">
        <f t="shared" si="11"/>
        <v>0</v>
      </c>
      <c r="M56" s="16">
        <f t="shared" si="12"/>
        <v>0</v>
      </c>
    </row>
    <row r="57" spans="1:13" ht="12.75">
      <c r="A57" s="8">
        <v>5</v>
      </c>
      <c r="B57" s="21"/>
      <c r="D57" s="4"/>
      <c r="E57" s="13"/>
      <c r="F57" s="14"/>
      <c r="G57" s="1"/>
      <c r="I57" s="16">
        <f t="shared" si="8"/>
        <v>0</v>
      </c>
      <c r="J57" s="16">
        <f t="shared" si="9"/>
        <v>0</v>
      </c>
      <c r="K57" s="16">
        <f t="shared" si="10"/>
        <v>0</v>
      </c>
      <c r="L57" s="16">
        <f t="shared" si="11"/>
        <v>0</v>
      </c>
      <c r="M57" s="16">
        <f t="shared" si="12"/>
        <v>0</v>
      </c>
    </row>
    <row r="58" spans="1:13" ht="12.75">
      <c r="A58" s="8">
        <v>6</v>
      </c>
      <c r="B58" s="21"/>
      <c r="D58" s="4"/>
      <c r="E58" s="13"/>
      <c r="F58" s="14"/>
      <c r="G58" s="1"/>
      <c r="I58" s="16">
        <f t="shared" si="8"/>
        <v>0</v>
      </c>
      <c r="J58" s="16">
        <f t="shared" si="9"/>
        <v>0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7</v>
      </c>
      <c r="B59" s="21"/>
      <c r="D59" s="4"/>
      <c r="E59" s="13"/>
      <c r="F59" s="14"/>
      <c r="G59" s="1"/>
      <c r="I59" s="16">
        <f t="shared" si="8"/>
        <v>0</v>
      </c>
      <c r="J59" s="16">
        <f t="shared" si="9"/>
        <v>0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8</v>
      </c>
      <c r="B60" s="15"/>
      <c r="D60" s="4"/>
      <c r="E60" s="13"/>
      <c r="F60" s="14"/>
      <c r="G60" s="1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9</v>
      </c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10</v>
      </c>
      <c r="D62" s="4"/>
      <c r="E62" s="13"/>
      <c r="F62" s="14"/>
      <c r="G62" s="1"/>
      <c r="I62" s="16">
        <f>+CEILING(IF($I$51=E62,F62,IF($I$51&lt;=G62,F62*0.3,0)),0.05)</f>
        <v>0</v>
      </c>
      <c r="J62" s="16">
        <f>+CEILING(IF($J$51&lt;=G62,F62*0.3,0),0.05)</f>
        <v>0</v>
      </c>
      <c r="K62" s="16">
        <f>+CEILING(IF($K$51&lt;=G62,F62*0.3,0),0.05)</f>
        <v>0</v>
      </c>
      <c r="L62" s="16">
        <f>+CEILING(IF($L$51&lt;=G62,F62*0.3,0),0.05)</f>
        <v>0</v>
      </c>
      <c r="M62" s="16">
        <f>CEILING(IF($M$51&lt;=G62,F62*0.3,0),0.05)</f>
        <v>0</v>
      </c>
    </row>
    <row r="63" spans="1:13" ht="12.75">
      <c r="A63" s="8">
        <v>11</v>
      </c>
      <c r="B63" s="26"/>
      <c r="D63" s="4"/>
      <c r="E63" s="13"/>
      <c r="F63" s="14"/>
      <c r="G63" s="1"/>
      <c r="I63" s="16">
        <f>+CEILING(IF($I$51=E63,F63,IF($I$51&lt;=G63,F63*0.3,0)),0.05)</f>
        <v>0</v>
      </c>
      <c r="J63" s="16">
        <f>+CEILING(IF($J$51&lt;=G63,F63*0.3,0),0.05)</f>
        <v>0</v>
      </c>
      <c r="K63" s="16">
        <f>+CEILING(IF($K$51&lt;=G63,F63*0.3,0),0.05)</f>
        <v>0</v>
      </c>
      <c r="L63" s="16">
        <f>+CEILING(IF($L$51&lt;=G63,F63*0.3,0),0.05)</f>
        <v>0</v>
      </c>
      <c r="M63" s="16">
        <f>CEILING(IF($M$51&lt;=G63,F63*0.3,0),0.05)</f>
        <v>0</v>
      </c>
    </row>
    <row r="64" spans="1:13" ht="12.75">
      <c r="A64" s="8">
        <v>12</v>
      </c>
      <c r="B64" s="21"/>
      <c r="D64" s="4"/>
      <c r="E64" s="13"/>
      <c r="F64" s="14"/>
      <c r="G64" s="1"/>
      <c r="I64" s="16">
        <f t="shared" si="8"/>
        <v>0</v>
      </c>
      <c r="J64" s="16">
        <f t="shared" si="9"/>
        <v>0</v>
      </c>
      <c r="K64" s="16">
        <f t="shared" si="10"/>
        <v>0</v>
      </c>
      <c r="L64" s="16">
        <f t="shared" si="11"/>
        <v>0</v>
      </c>
      <c r="M64" s="16">
        <f t="shared" si="12"/>
        <v>0</v>
      </c>
    </row>
    <row r="65" spans="9:13" ht="7.5" customHeight="1">
      <c r="I65" s="15"/>
      <c r="J65" s="15"/>
      <c r="K65" s="15"/>
      <c r="L65" s="15"/>
      <c r="M65" s="15"/>
    </row>
    <row r="66" spans="9:13" ht="12.75">
      <c r="I66" s="17">
        <f>+SUM(I53:I65)</f>
        <v>4.4</v>
      </c>
      <c r="J66" s="17">
        <f>+SUM(J53:J65)</f>
        <v>0</v>
      </c>
      <c r="K66" s="17">
        <f>+SUM(K53:K65)</f>
        <v>0</v>
      </c>
      <c r="L66" s="17">
        <f>+SUM(L53:L65)</f>
        <v>0</v>
      </c>
      <c r="M66" s="17">
        <f>+SUM(M53:M65)</f>
        <v>0</v>
      </c>
    </row>
    <row r="67" spans="9:13" ht="12.75">
      <c r="I67" s="12"/>
      <c r="J67" s="12"/>
      <c r="K67" s="12"/>
      <c r="L67" s="12"/>
      <c r="M67" s="12"/>
    </row>
    <row r="68" spans="1:13" ht="15.75">
      <c r="A68" s="98" t="s">
        <v>55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9:13" ht="7.5" customHeight="1">
      <c r="I69" s="12"/>
      <c r="J69" s="12"/>
      <c r="K69" s="12"/>
      <c r="L69" s="12"/>
      <c r="M69" s="12"/>
    </row>
    <row r="70" spans="1:13" ht="12.75">
      <c r="A70" s="8"/>
      <c r="B70" s="5" t="s">
        <v>58</v>
      </c>
      <c r="C70" s="6"/>
      <c r="D70" s="6"/>
      <c r="E70" s="6"/>
      <c r="F70" s="6" t="s">
        <v>57</v>
      </c>
      <c r="G70" s="6" t="s">
        <v>56</v>
      </c>
      <c r="I70" s="7">
        <f>+I$3</f>
        <v>2009</v>
      </c>
      <c r="J70" s="7">
        <f>+J$3</f>
        <v>2010</v>
      </c>
      <c r="K70" s="7">
        <f>+K$3</f>
        <v>2011</v>
      </c>
      <c r="L70" s="7">
        <f>+L$3</f>
        <v>2012</v>
      </c>
      <c r="M70" s="7">
        <f>+M$3</f>
        <v>2013</v>
      </c>
    </row>
    <row r="71" spans="1:13" ht="7.5" customHeight="1">
      <c r="A71" s="8"/>
      <c r="I71" s="12"/>
      <c r="J71" s="12"/>
      <c r="K71" s="12"/>
      <c r="L71" s="12"/>
      <c r="M71" s="12"/>
    </row>
    <row r="72" spans="1:13" ht="12.75">
      <c r="A72" s="8">
        <v>1</v>
      </c>
      <c r="B72" s="96" t="s">
        <v>556</v>
      </c>
      <c r="C72" s="96"/>
      <c r="D72" s="96"/>
      <c r="E72" s="96"/>
      <c r="F72" s="9">
        <v>3.6</v>
      </c>
      <c r="G72" s="10">
        <v>2009</v>
      </c>
      <c r="I72" s="29">
        <f>F72</f>
        <v>3.6</v>
      </c>
      <c r="J72" s="29">
        <v>0</v>
      </c>
      <c r="K72" s="29">
        <v>0</v>
      </c>
      <c r="L72" s="29">
        <v>0</v>
      </c>
      <c r="M72" s="29">
        <v>0</v>
      </c>
    </row>
    <row r="73" spans="1:13" ht="12.75">
      <c r="A73" s="8">
        <v>2</v>
      </c>
      <c r="B73" s="96"/>
      <c r="C73" s="96"/>
      <c r="D73" s="96"/>
      <c r="E73" s="96"/>
      <c r="F73" s="18"/>
      <c r="G73" s="4"/>
      <c r="I73" s="29">
        <f>F73</f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ht="12.75">
      <c r="A74" s="8">
        <v>3</v>
      </c>
      <c r="B74" s="96"/>
      <c r="C74" s="96"/>
      <c r="D74" s="96"/>
      <c r="E74" s="96"/>
      <c r="F74" s="18"/>
      <c r="G74" s="4"/>
      <c r="I74" s="29"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ht="12.75">
      <c r="A75" s="8">
        <v>4</v>
      </c>
      <c r="B75" s="96"/>
      <c r="C75" s="96"/>
      <c r="D75" s="96"/>
      <c r="E75" s="96"/>
      <c r="F75" s="18"/>
      <c r="G75" s="4"/>
      <c r="I75" s="29">
        <f>F75</f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12.75">
      <c r="A76" s="8">
        <v>5</v>
      </c>
      <c r="B76" s="96"/>
      <c r="C76" s="96"/>
      <c r="D76" s="96"/>
      <c r="E76" s="96"/>
      <c r="F76" s="18"/>
      <c r="G76" s="4"/>
      <c r="I76" s="29">
        <f>F76</f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ht="7.5" customHeight="1">
      <c r="A77" s="8"/>
      <c r="I77" s="12"/>
      <c r="J77" s="12"/>
      <c r="K77" s="12"/>
      <c r="L77" s="12"/>
      <c r="M77" s="12"/>
    </row>
    <row r="78" spans="1:13" ht="12.75">
      <c r="A78" s="8"/>
      <c r="I78" s="12">
        <f>+SUM(I72:I77)</f>
        <v>3.6</v>
      </c>
      <c r="J78" s="12">
        <f>+SUM(J72:J77)</f>
        <v>0</v>
      </c>
      <c r="K78" s="12">
        <f>+SUM(K72:K77)</f>
        <v>0</v>
      </c>
      <c r="L78" s="12">
        <f>+SUM(L72:L77)</f>
        <v>0</v>
      </c>
      <c r="M78" s="12">
        <f>+SUM(M72:M77)</f>
        <v>0</v>
      </c>
    </row>
    <row r="79" spans="9:13" ht="12.75">
      <c r="I79" s="11"/>
      <c r="J79" s="11"/>
      <c r="K79" s="11"/>
      <c r="L79" s="11"/>
      <c r="M79" s="11"/>
    </row>
  </sheetData>
  <sheetProtection/>
  <mergeCells count="9">
    <mergeCell ref="B75:E75"/>
    <mergeCell ref="B76:E76"/>
    <mergeCell ref="B74:E74"/>
    <mergeCell ref="B72:E72"/>
    <mergeCell ref="B73:E73"/>
    <mergeCell ref="A1:M1"/>
    <mergeCell ref="A36:M36"/>
    <mergeCell ref="A49:M49"/>
    <mergeCell ref="A68:M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7.5" customHeight="1"/>
    <row r="3" spans="2:13" ht="12.75">
      <c r="B3" s="5" t="s">
        <v>1</v>
      </c>
      <c r="C3" s="6" t="s">
        <v>15</v>
      </c>
      <c r="D3" s="6" t="s">
        <v>4</v>
      </c>
      <c r="E3" s="6" t="s">
        <v>5</v>
      </c>
      <c r="F3" s="6" t="s">
        <v>3</v>
      </c>
      <c r="G3" s="6" t="s">
        <v>16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1" t="s">
        <v>577</v>
      </c>
      <c r="C5" s="4" t="s">
        <v>20</v>
      </c>
      <c r="D5" s="4" t="s">
        <v>45</v>
      </c>
      <c r="E5" s="13" t="s">
        <v>52</v>
      </c>
      <c r="F5" s="14">
        <v>14</v>
      </c>
      <c r="G5" s="1">
        <v>2013</v>
      </c>
      <c r="I5" s="16">
        <f aca="true" t="shared" si="0" ref="I5:M14">+IF($G5&gt;=I$3,$F5,0)</f>
        <v>14</v>
      </c>
      <c r="J5" s="16">
        <f t="shared" si="0"/>
        <v>14</v>
      </c>
      <c r="K5" s="16">
        <f t="shared" si="0"/>
        <v>14</v>
      </c>
      <c r="L5" s="16">
        <f t="shared" si="0"/>
        <v>14</v>
      </c>
      <c r="M5" s="16">
        <f t="shared" si="0"/>
        <v>14</v>
      </c>
    </row>
    <row r="6" spans="1:13" ht="12.75">
      <c r="A6" s="8">
        <v>2</v>
      </c>
      <c r="B6" s="21" t="s">
        <v>568</v>
      </c>
      <c r="C6" s="4" t="s">
        <v>21</v>
      </c>
      <c r="D6" s="4" t="s">
        <v>60</v>
      </c>
      <c r="E6" s="13" t="s">
        <v>52</v>
      </c>
      <c r="F6" s="14">
        <v>9.65</v>
      </c>
      <c r="G6" s="1">
        <v>2013</v>
      </c>
      <c r="I6" s="16">
        <f t="shared" si="0"/>
        <v>9.65</v>
      </c>
      <c r="J6" s="16">
        <f t="shared" si="0"/>
        <v>9.65</v>
      </c>
      <c r="K6" s="16">
        <f t="shared" si="0"/>
        <v>9.65</v>
      </c>
      <c r="L6" s="16">
        <f t="shared" si="0"/>
        <v>9.65</v>
      </c>
      <c r="M6" s="16">
        <f t="shared" si="0"/>
        <v>9.65</v>
      </c>
    </row>
    <row r="7" spans="1:13" ht="12.75">
      <c r="A7" s="8">
        <v>3</v>
      </c>
      <c r="B7" s="21" t="s">
        <v>672</v>
      </c>
      <c r="C7" s="23" t="s">
        <v>33</v>
      </c>
      <c r="D7" s="23" t="s">
        <v>36</v>
      </c>
      <c r="E7" s="13" t="s">
        <v>52</v>
      </c>
      <c r="F7" s="24">
        <v>2.45</v>
      </c>
      <c r="G7" s="25">
        <v>2013</v>
      </c>
      <c r="I7" s="16">
        <f t="shared" si="0"/>
        <v>2.45</v>
      </c>
      <c r="J7" s="16">
        <f t="shared" si="0"/>
        <v>2.45</v>
      </c>
      <c r="K7" s="16">
        <f t="shared" si="0"/>
        <v>2.45</v>
      </c>
      <c r="L7" s="16">
        <f t="shared" si="0"/>
        <v>2.45</v>
      </c>
      <c r="M7" s="16">
        <f t="shared" si="0"/>
        <v>2.45</v>
      </c>
    </row>
    <row r="8" spans="1:13" ht="12.75">
      <c r="A8" s="8">
        <v>4</v>
      </c>
      <c r="B8" s="26" t="s">
        <v>438</v>
      </c>
      <c r="C8" s="23" t="s">
        <v>19</v>
      </c>
      <c r="D8" s="23" t="s">
        <v>60</v>
      </c>
      <c r="E8" s="13" t="s">
        <v>52</v>
      </c>
      <c r="F8" s="24">
        <v>10.6</v>
      </c>
      <c r="G8" s="25">
        <v>2012</v>
      </c>
      <c r="I8" s="16">
        <f t="shared" si="0"/>
        <v>10.6</v>
      </c>
      <c r="J8" s="16">
        <f t="shared" si="0"/>
        <v>10.6</v>
      </c>
      <c r="K8" s="16">
        <f t="shared" si="0"/>
        <v>10.6</v>
      </c>
      <c r="L8" s="16">
        <f t="shared" si="0"/>
        <v>10.6</v>
      </c>
      <c r="M8" s="16">
        <f t="shared" si="0"/>
        <v>0</v>
      </c>
    </row>
    <row r="9" spans="1:13" ht="12.75">
      <c r="A9" s="8">
        <v>5</v>
      </c>
      <c r="B9" s="26" t="s">
        <v>447</v>
      </c>
      <c r="C9" s="4" t="s">
        <v>17</v>
      </c>
      <c r="D9" s="4" t="s">
        <v>49</v>
      </c>
      <c r="E9" s="13" t="s">
        <v>52</v>
      </c>
      <c r="F9" s="14">
        <v>4.25</v>
      </c>
      <c r="G9" s="1">
        <v>2012</v>
      </c>
      <c r="I9" s="16">
        <f t="shared" si="0"/>
        <v>4.25</v>
      </c>
      <c r="J9" s="16">
        <f t="shared" si="0"/>
        <v>4.25</v>
      </c>
      <c r="K9" s="16">
        <f t="shared" si="0"/>
        <v>4.25</v>
      </c>
      <c r="L9" s="16">
        <f t="shared" si="0"/>
        <v>4.25</v>
      </c>
      <c r="M9" s="16">
        <f t="shared" si="0"/>
        <v>0</v>
      </c>
    </row>
    <row r="10" spans="1:13" ht="12.75">
      <c r="A10" s="8">
        <v>6</v>
      </c>
      <c r="B10" s="26" t="s">
        <v>489</v>
      </c>
      <c r="C10" s="4" t="s">
        <v>33</v>
      </c>
      <c r="D10" s="4" t="s">
        <v>30</v>
      </c>
      <c r="E10" s="13" t="s">
        <v>52</v>
      </c>
      <c r="F10" s="14">
        <v>3.3</v>
      </c>
      <c r="G10" s="1">
        <v>2012</v>
      </c>
      <c r="I10" s="16">
        <f t="shared" si="0"/>
        <v>3.3</v>
      </c>
      <c r="J10" s="16">
        <f t="shared" si="0"/>
        <v>3.3</v>
      </c>
      <c r="K10" s="16">
        <f t="shared" si="0"/>
        <v>3.3</v>
      </c>
      <c r="L10" s="16">
        <f t="shared" si="0"/>
        <v>3.3</v>
      </c>
      <c r="M10" s="16">
        <f t="shared" si="0"/>
        <v>0</v>
      </c>
    </row>
    <row r="11" spans="1:13" ht="12.75">
      <c r="A11" s="8">
        <v>7</v>
      </c>
      <c r="B11" s="26" t="s">
        <v>546</v>
      </c>
      <c r="C11" s="23" t="s">
        <v>40</v>
      </c>
      <c r="D11" s="23" t="s">
        <v>30</v>
      </c>
      <c r="E11" s="13" t="s">
        <v>52</v>
      </c>
      <c r="F11" s="24">
        <v>2.7</v>
      </c>
      <c r="G11" s="25">
        <v>2012</v>
      </c>
      <c r="I11" s="16">
        <f t="shared" si="0"/>
        <v>2.7</v>
      </c>
      <c r="J11" s="16">
        <f t="shared" si="0"/>
        <v>2.7</v>
      </c>
      <c r="K11" s="16">
        <f t="shared" si="0"/>
        <v>2.7</v>
      </c>
      <c r="L11" s="16">
        <f t="shared" si="0"/>
        <v>2.7</v>
      </c>
      <c r="M11" s="16">
        <f t="shared" si="0"/>
        <v>0</v>
      </c>
    </row>
    <row r="12" spans="1:13" ht="12.75">
      <c r="A12" s="8">
        <v>8</v>
      </c>
      <c r="B12" s="26" t="s">
        <v>547</v>
      </c>
      <c r="C12" s="23" t="s">
        <v>40</v>
      </c>
      <c r="D12" s="23" t="s">
        <v>34</v>
      </c>
      <c r="E12" s="13" t="s">
        <v>52</v>
      </c>
      <c r="F12" s="24">
        <v>2.65</v>
      </c>
      <c r="G12" s="25">
        <v>2012</v>
      </c>
      <c r="I12" s="16">
        <f t="shared" si="0"/>
        <v>2.65</v>
      </c>
      <c r="J12" s="16">
        <f t="shared" si="0"/>
        <v>2.65</v>
      </c>
      <c r="K12" s="16">
        <f t="shared" si="0"/>
        <v>2.65</v>
      </c>
      <c r="L12" s="16">
        <f t="shared" si="0"/>
        <v>2.65</v>
      </c>
      <c r="M12" s="16">
        <f t="shared" si="0"/>
        <v>0</v>
      </c>
    </row>
    <row r="13" spans="1:13" ht="12.75">
      <c r="A13" s="8">
        <v>9</v>
      </c>
      <c r="B13" s="26" t="s">
        <v>484</v>
      </c>
      <c r="C13" s="23" t="s">
        <v>20</v>
      </c>
      <c r="D13" s="23" t="s">
        <v>388</v>
      </c>
      <c r="E13" s="13" t="s">
        <v>52</v>
      </c>
      <c r="F13" s="24">
        <v>2.1</v>
      </c>
      <c r="G13" s="25">
        <v>2012</v>
      </c>
      <c r="I13" s="16">
        <f t="shared" si="0"/>
        <v>2.1</v>
      </c>
      <c r="J13" s="16">
        <f t="shared" si="0"/>
        <v>2.1</v>
      </c>
      <c r="K13" s="16">
        <f t="shared" si="0"/>
        <v>2.1</v>
      </c>
      <c r="L13" s="16">
        <f t="shared" si="0"/>
        <v>2.1</v>
      </c>
      <c r="M13" s="16">
        <f t="shared" si="0"/>
        <v>0</v>
      </c>
    </row>
    <row r="14" spans="1:13" ht="12.75">
      <c r="A14" s="8">
        <v>10</v>
      </c>
      <c r="B14" s="26" t="s">
        <v>490</v>
      </c>
      <c r="C14" s="23" t="s">
        <v>19</v>
      </c>
      <c r="D14" s="23" t="s">
        <v>51</v>
      </c>
      <c r="E14" s="13" t="s">
        <v>52</v>
      </c>
      <c r="F14" s="24">
        <v>0.9</v>
      </c>
      <c r="G14" s="25">
        <v>2012</v>
      </c>
      <c r="I14" s="16">
        <f t="shared" si="0"/>
        <v>0.9</v>
      </c>
      <c r="J14" s="16">
        <f t="shared" si="0"/>
        <v>0.9</v>
      </c>
      <c r="K14" s="16">
        <f t="shared" si="0"/>
        <v>0.9</v>
      </c>
      <c r="L14" s="16">
        <f t="shared" si="0"/>
        <v>0.9</v>
      </c>
      <c r="M14" s="16">
        <f t="shared" si="0"/>
        <v>0</v>
      </c>
    </row>
    <row r="15" spans="1:13" ht="12.75">
      <c r="A15" s="8">
        <v>11</v>
      </c>
      <c r="B15" s="26" t="s">
        <v>548</v>
      </c>
      <c r="C15" s="4" t="s">
        <v>19</v>
      </c>
      <c r="D15" s="4" t="s">
        <v>60</v>
      </c>
      <c r="E15" s="13" t="s">
        <v>52</v>
      </c>
      <c r="F15" s="14">
        <v>0.9</v>
      </c>
      <c r="G15" s="2">
        <v>2012</v>
      </c>
      <c r="I15" s="16">
        <f aca="true" t="shared" si="1" ref="I15:M24">+IF($G15&gt;=I$3,$F15,0)</f>
        <v>0.9</v>
      </c>
      <c r="J15" s="16">
        <f t="shared" si="1"/>
        <v>0.9</v>
      </c>
      <c r="K15" s="16">
        <f t="shared" si="1"/>
        <v>0.9</v>
      </c>
      <c r="L15" s="16">
        <f t="shared" si="1"/>
        <v>0.9</v>
      </c>
      <c r="M15" s="16">
        <f t="shared" si="1"/>
        <v>0</v>
      </c>
    </row>
    <row r="16" spans="1:13" ht="12.75">
      <c r="A16" s="8">
        <v>12</v>
      </c>
      <c r="B16" s="21" t="s">
        <v>569</v>
      </c>
      <c r="C16" s="4" t="s">
        <v>40</v>
      </c>
      <c r="D16" s="4" t="s">
        <v>51</v>
      </c>
      <c r="E16" s="13" t="s">
        <v>52</v>
      </c>
      <c r="F16" s="14">
        <v>9.65</v>
      </c>
      <c r="G16" s="1">
        <v>2011</v>
      </c>
      <c r="I16" s="16">
        <f t="shared" si="1"/>
        <v>9.65</v>
      </c>
      <c r="J16" s="16">
        <f t="shared" si="1"/>
        <v>9.65</v>
      </c>
      <c r="K16" s="16">
        <f t="shared" si="1"/>
        <v>9.65</v>
      </c>
      <c r="L16" s="16">
        <f t="shared" si="1"/>
        <v>0</v>
      </c>
      <c r="M16" s="16">
        <f t="shared" si="1"/>
        <v>0</v>
      </c>
    </row>
    <row r="17" spans="1:13" ht="12.75">
      <c r="A17" s="8">
        <v>13</v>
      </c>
      <c r="B17" s="21" t="s">
        <v>328</v>
      </c>
      <c r="C17" s="23" t="s">
        <v>19</v>
      </c>
      <c r="D17" s="23" t="s">
        <v>60</v>
      </c>
      <c r="E17" s="13" t="s">
        <v>52</v>
      </c>
      <c r="F17" s="24">
        <v>6.4</v>
      </c>
      <c r="G17" s="25">
        <v>2011</v>
      </c>
      <c r="I17" s="16">
        <f t="shared" si="1"/>
        <v>6.4</v>
      </c>
      <c r="J17" s="16">
        <f t="shared" si="1"/>
        <v>6.4</v>
      </c>
      <c r="K17" s="16">
        <f t="shared" si="1"/>
        <v>6.4</v>
      </c>
      <c r="L17" s="16">
        <f t="shared" si="1"/>
        <v>0</v>
      </c>
      <c r="M17" s="16">
        <f t="shared" si="1"/>
        <v>0</v>
      </c>
    </row>
    <row r="18" spans="1:13" ht="12.75">
      <c r="A18" s="8">
        <v>14</v>
      </c>
      <c r="B18" s="3" t="s">
        <v>269</v>
      </c>
      <c r="C18" s="4" t="s">
        <v>17</v>
      </c>
      <c r="D18" s="4" t="s">
        <v>60</v>
      </c>
      <c r="E18" s="13" t="s">
        <v>52</v>
      </c>
      <c r="F18" s="14">
        <v>6</v>
      </c>
      <c r="G18" s="1">
        <v>2011</v>
      </c>
      <c r="I18" s="16">
        <f t="shared" si="1"/>
        <v>6</v>
      </c>
      <c r="J18" s="16">
        <f t="shared" si="1"/>
        <v>6</v>
      </c>
      <c r="K18" s="16">
        <f t="shared" si="1"/>
        <v>6</v>
      </c>
      <c r="L18" s="16">
        <f t="shared" si="1"/>
        <v>0</v>
      </c>
      <c r="M18" s="16">
        <f t="shared" si="1"/>
        <v>0</v>
      </c>
    </row>
    <row r="19" spans="1:13" ht="12.75">
      <c r="A19" s="8">
        <v>15</v>
      </c>
      <c r="B19" s="21" t="s">
        <v>317</v>
      </c>
      <c r="C19" s="23" t="s">
        <v>43</v>
      </c>
      <c r="D19" s="23" t="s">
        <v>24</v>
      </c>
      <c r="E19" s="13" t="s">
        <v>52</v>
      </c>
      <c r="F19" s="24">
        <v>5.7</v>
      </c>
      <c r="G19" s="25">
        <v>2011</v>
      </c>
      <c r="I19" s="16">
        <f t="shared" si="1"/>
        <v>5.7</v>
      </c>
      <c r="J19" s="16">
        <f t="shared" si="1"/>
        <v>5.7</v>
      </c>
      <c r="K19" s="16">
        <f t="shared" si="1"/>
        <v>5.7</v>
      </c>
      <c r="L19" s="16">
        <f t="shared" si="1"/>
        <v>0</v>
      </c>
      <c r="M19" s="16">
        <f t="shared" si="1"/>
        <v>0</v>
      </c>
    </row>
    <row r="20" spans="1:13" ht="12.75">
      <c r="A20" s="8">
        <v>16</v>
      </c>
      <c r="B20" s="21" t="s">
        <v>368</v>
      </c>
      <c r="C20" s="4" t="s">
        <v>21</v>
      </c>
      <c r="D20" s="4" t="s">
        <v>42</v>
      </c>
      <c r="E20" s="13" t="s">
        <v>52</v>
      </c>
      <c r="F20" s="14">
        <v>5.6</v>
      </c>
      <c r="G20" s="1">
        <v>2011</v>
      </c>
      <c r="I20" s="16">
        <f t="shared" si="1"/>
        <v>5.6</v>
      </c>
      <c r="J20" s="16">
        <f t="shared" si="1"/>
        <v>5.6</v>
      </c>
      <c r="K20" s="16">
        <f t="shared" si="1"/>
        <v>5.6</v>
      </c>
      <c r="L20" s="16">
        <f t="shared" si="1"/>
        <v>0</v>
      </c>
      <c r="M20" s="16">
        <f t="shared" si="1"/>
        <v>0</v>
      </c>
    </row>
    <row r="21" spans="1:13" ht="12.75">
      <c r="A21" s="8">
        <v>17</v>
      </c>
      <c r="B21" s="21" t="s">
        <v>171</v>
      </c>
      <c r="C21" s="23" t="s">
        <v>17</v>
      </c>
      <c r="D21" s="23" t="s">
        <v>32</v>
      </c>
      <c r="E21" s="13" t="s">
        <v>52</v>
      </c>
      <c r="F21" s="24">
        <v>3.85</v>
      </c>
      <c r="G21" s="25">
        <v>2011</v>
      </c>
      <c r="I21" s="16">
        <f t="shared" si="1"/>
        <v>3.85</v>
      </c>
      <c r="J21" s="16">
        <f t="shared" si="1"/>
        <v>3.85</v>
      </c>
      <c r="K21" s="16">
        <f t="shared" si="1"/>
        <v>3.85</v>
      </c>
      <c r="L21" s="16">
        <f t="shared" si="1"/>
        <v>0</v>
      </c>
      <c r="M21" s="16">
        <f t="shared" si="1"/>
        <v>0</v>
      </c>
    </row>
    <row r="22" spans="1:13" ht="12.75">
      <c r="A22" s="8">
        <v>18</v>
      </c>
      <c r="B22" s="21" t="s">
        <v>329</v>
      </c>
      <c r="C22" s="23" t="s">
        <v>43</v>
      </c>
      <c r="D22" s="23" t="s">
        <v>25</v>
      </c>
      <c r="E22" s="13" t="s">
        <v>52</v>
      </c>
      <c r="F22" s="24">
        <v>2.6</v>
      </c>
      <c r="G22" s="25">
        <v>2011</v>
      </c>
      <c r="I22" s="16">
        <f t="shared" si="1"/>
        <v>2.6</v>
      </c>
      <c r="J22" s="16">
        <f t="shared" si="1"/>
        <v>2.6</v>
      </c>
      <c r="K22" s="16">
        <f t="shared" si="1"/>
        <v>2.6</v>
      </c>
      <c r="L22" s="16">
        <f t="shared" si="1"/>
        <v>0</v>
      </c>
      <c r="M22" s="16">
        <f t="shared" si="1"/>
        <v>0</v>
      </c>
    </row>
    <row r="23" spans="1:13" ht="12.75">
      <c r="A23" s="8">
        <v>19</v>
      </c>
      <c r="B23" s="21" t="s">
        <v>383</v>
      </c>
      <c r="C23" s="4" t="s">
        <v>19</v>
      </c>
      <c r="D23" s="4" t="s">
        <v>60</v>
      </c>
      <c r="E23" s="13" t="s">
        <v>52</v>
      </c>
      <c r="F23" s="14">
        <v>0.8</v>
      </c>
      <c r="G23" s="1">
        <v>2011</v>
      </c>
      <c r="I23" s="16">
        <f t="shared" si="1"/>
        <v>0.8</v>
      </c>
      <c r="J23" s="16">
        <f t="shared" si="1"/>
        <v>0.8</v>
      </c>
      <c r="K23" s="16">
        <f t="shared" si="1"/>
        <v>0.8</v>
      </c>
      <c r="L23" s="16">
        <f t="shared" si="1"/>
        <v>0</v>
      </c>
      <c r="M23" s="16">
        <f t="shared" si="1"/>
        <v>0</v>
      </c>
    </row>
    <row r="24" spans="1:13" ht="12.75">
      <c r="A24" s="8">
        <v>20</v>
      </c>
      <c r="B24" s="26" t="s">
        <v>400</v>
      </c>
      <c r="C24" s="4" t="s">
        <v>19</v>
      </c>
      <c r="D24" s="4" t="s">
        <v>29</v>
      </c>
      <c r="E24" s="13" t="s">
        <v>52</v>
      </c>
      <c r="F24" s="14">
        <v>8.25</v>
      </c>
      <c r="G24" s="1">
        <v>2009</v>
      </c>
      <c r="I24" s="16">
        <f t="shared" si="1"/>
        <v>8.25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</row>
    <row r="25" spans="1:13" ht="12.75">
      <c r="A25" s="8">
        <v>21</v>
      </c>
      <c r="B25" s="21" t="s">
        <v>292</v>
      </c>
      <c r="C25" s="4" t="s">
        <v>19</v>
      </c>
      <c r="D25" s="4" t="s">
        <v>25</v>
      </c>
      <c r="E25" s="13" t="s">
        <v>52</v>
      </c>
      <c r="F25" s="14">
        <v>7.2</v>
      </c>
      <c r="G25" s="1">
        <v>2009</v>
      </c>
      <c r="I25" s="16">
        <f aca="true" t="shared" si="2" ref="I25:M32">+IF($G25&gt;=I$3,$F25,0)</f>
        <v>7.2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</row>
    <row r="26" spans="1:13" ht="12.75">
      <c r="A26" s="8">
        <v>22</v>
      </c>
      <c r="B26" s="15" t="s">
        <v>809</v>
      </c>
      <c r="C26" s="23" t="s">
        <v>40</v>
      </c>
      <c r="D26" s="23" t="s">
        <v>31</v>
      </c>
      <c r="E26" s="13" t="s">
        <v>52</v>
      </c>
      <c r="F26" s="24">
        <v>1</v>
      </c>
      <c r="G26" s="25">
        <v>2009</v>
      </c>
      <c r="I26" s="16">
        <f t="shared" si="2"/>
        <v>1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</row>
    <row r="27" spans="1:13" ht="12.75">
      <c r="A27" s="8">
        <v>23</v>
      </c>
      <c r="B27" s="15" t="s">
        <v>796</v>
      </c>
      <c r="C27" s="4" t="s">
        <v>43</v>
      </c>
      <c r="D27" s="4" t="s">
        <v>48</v>
      </c>
      <c r="E27" s="13" t="s">
        <v>52</v>
      </c>
      <c r="F27" s="14">
        <v>1</v>
      </c>
      <c r="G27" s="1">
        <v>2009</v>
      </c>
      <c r="I27" s="16">
        <f t="shared" si="2"/>
        <v>1</v>
      </c>
      <c r="J27" s="16">
        <f t="shared" si="2"/>
        <v>0</v>
      </c>
      <c r="K27" s="16">
        <f t="shared" si="2"/>
        <v>0</v>
      </c>
      <c r="L27" s="16">
        <f t="shared" si="2"/>
        <v>0</v>
      </c>
      <c r="M27" s="16">
        <f t="shared" si="2"/>
        <v>0</v>
      </c>
    </row>
    <row r="28" spans="1:13" ht="12.75">
      <c r="A28" s="8">
        <v>24</v>
      </c>
      <c r="B28" s="21" t="s">
        <v>724</v>
      </c>
      <c r="C28" s="23" t="s">
        <v>40</v>
      </c>
      <c r="D28" s="23" t="s">
        <v>24</v>
      </c>
      <c r="E28" s="13" t="s">
        <v>52</v>
      </c>
      <c r="F28" s="24">
        <v>1</v>
      </c>
      <c r="G28" s="25">
        <v>2009</v>
      </c>
      <c r="I28" s="16">
        <f t="shared" si="2"/>
        <v>1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</row>
    <row r="29" spans="1:13" ht="12.75">
      <c r="A29" s="8">
        <v>25</v>
      </c>
      <c r="B29" s="21" t="s">
        <v>734</v>
      </c>
      <c r="C29" s="23" t="s">
        <v>40</v>
      </c>
      <c r="D29" s="23" t="s">
        <v>22</v>
      </c>
      <c r="E29" s="13" t="s">
        <v>52</v>
      </c>
      <c r="F29" s="24">
        <v>1</v>
      </c>
      <c r="G29" s="25">
        <v>2009</v>
      </c>
      <c r="I29" s="16">
        <f t="shared" si="2"/>
        <v>1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</row>
    <row r="30" spans="1:13" ht="12.75">
      <c r="A30" s="8">
        <v>26</v>
      </c>
      <c r="B30" s="21" t="s">
        <v>778</v>
      </c>
      <c r="C30" s="4" t="s">
        <v>21</v>
      </c>
      <c r="D30" s="4" t="s">
        <v>24</v>
      </c>
      <c r="E30" s="13" t="s">
        <v>52</v>
      </c>
      <c r="F30" s="14">
        <v>1</v>
      </c>
      <c r="G30" s="2">
        <v>2009</v>
      </c>
      <c r="I30" s="16">
        <f t="shared" si="2"/>
        <v>1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</row>
    <row r="31" spans="1:13" ht="12.75">
      <c r="A31" s="8">
        <v>27</v>
      </c>
      <c r="B31" s="21" t="s">
        <v>783</v>
      </c>
      <c r="C31" s="4" t="s">
        <v>40</v>
      </c>
      <c r="D31" s="4" t="s">
        <v>116</v>
      </c>
      <c r="E31" s="13" t="s">
        <v>52</v>
      </c>
      <c r="F31" s="16">
        <v>1</v>
      </c>
      <c r="G31" s="13">
        <v>2009</v>
      </c>
      <c r="I31" s="16">
        <f t="shared" si="2"/>
        <v>1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</row>
    <row r="32" spans="1:13" ht="12.75">
      <c r="A32" s="8">
        <v>28</v>
      </c>
      <c r="B32" s="21" t="s">
        <v>173</v>
      </c>
      <c r="C32" s="4" t="s">
        <v>28</v>
      </c>
      <c r="D32" s="4" t="s">
        <v>38</v>
      </c>
      <c r="E32" s="13" t="s">
        <v>52</v>
      </c>
      <c r="F32" s="14">
        <v>0.65</v>
      </c>
      <c r="G32" s="1">
        <v>2009</v>
      </c>
      <c r="I32" s="16">
        <f t="shared" si="2"/>
        <v>0.65</v>
      </c>
      <c r="J32" s="16">
        <f t="shared" si="2"/>
        <v>0</v>
      </c>
      <c r="K32" s="16">
        <f t="shared" si="2"/>
        <v>0</v>
      </c>
      <c r="L32" s="16">
        <f t="shared" si="2"/>
        <v>0</v>
      </c>
      <c r="M32" s="16">
        <f t="shared" si="2"/>
        <v>0</v>
      </c>
    </row>
    <row r="33" spans="9:13" ht="7.5" customHeight="1">
      <c r="I33" s="15"/>
      <c r="J33" s="15"/>
      <c r="K33" s="15"/>
      <c r="L33" s="15"/>
      <c r="M33" s="15"/>
    </row>
    <row r="34" spans="2:13" ht="12.75">
      <c r="B34" s="15"/>
      <c r="D34" s="4"/>
      <c r="E34" s="13"/>
      <c r="F34" s="14"/>
      <c r="G34" s="1"/>
      <c r="I34" s="17">
        <f>+SUM(I5:I32)</f>
        <v>116.19999999999999</v>
      </c>
      <c r="J34" s="17">
        <f>+SUM(J5:J32)</f>
        <v>94.09999999999998</v>
      </c>
      <c r="K34" s="17">
        <f>+SUM(K5:K32)</f>
        <v>94.09999999999998</v>
      </c>
      <c r="L34" s="17">
        <f>+SUM(L5:L32)</f>
        <v>53.49999999999999</v>
      </c>
      <c r="M34" s="17">
        <f>+SUM(M5:M32)</f>
        <v>26.099999999999998</v>
      </c>
    </row>
    <row r="36" spans="1:13" ht="15.75">
      <c r="A36" s="97" t="s">
        <v>61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ht="7.5" customHeight="1"/>
    <row r="38" spans="2:13" ht="12.75">
      <c r="B38" s="5" t="s">
        <v>1</v>
      </c>
      <c r="C38" s="6" t="s">
        <v>15</v>
      </c>
      <c r="D38" s="6" t="s">
        <v>4</v>
      </c>
      <c r="E38" s="6" t="s">
        <v>5</v>
      </c>
      <c r="F38" s="6" t="s">
        <v>3</v>
      </c>
      <c r="G38" s="6" t="s">
        <v>16</v>
      </c>
      <c r="I38" s="7">
        <f>+I$3</f>
        <v>2009</v>
      </c>
      <c r="J38" s="7">
        <f>+J$3</f>
        <v>2010</v>
      </c>
      <c r="K38" s="7">
        <f>+K$3</f>
        <v>2011</v>
      </c>
      <c r="L38" s="7">
        <f>+L$3</f>
        <v>2012</v>
      </c>
      <c r="M38" s="7">
        <f>+M$3</f>
        <v>2013</v>
      </c>
    </row>
    <row r="39" spans="2:6" ht="7.5" customHeight="1">
      <c r="B39" s="5"/>
      <c r="C39" s="7"/>
      <c r="E39" s="7"/>
      <c r="F39" s="7"/>
    </row>
    <row r="40" spans="1:13" ht="12.75">
      <c r="A40" s="8">
        <v>1</v>
      </c>
      <c r="B40" s="15" t="s">
        <v>433</v>
      </c>
      <c r="C40" s="4" t="s">
        <v>19</v>
      </c>
      <c r="D40" s="4" t="s">
        <v>60</v>
      </c>
      <c r="E40" s="13" t="s">
        <v>84</v>
      </c>
      <c r="F40" s="14">
        <v>6.55</v>
      </c>
      <c r="G40" s="2">
        <v>2012</v>
      </c>
      <c r="I40" s="16">
        <f aca="true" t="shared" si="3" ref="I40:I45">+CEILING(IF($I$38&lt;=G40,F40*0.3,0),0.05)</f>
        <v>2</v>
      </c>
      <c r="J40" s="16">
        <f aca="true" t="shared" si="4" ref="J40:J45">+CEILING(IF($J$38&lt;=G40,F40*0.3,0),0.05)</f>
        <v>2</v>
      </c>
      <c r="K40" s="16">
        <f aca="true" t="shared" si="5" ref="K40:K45">+CEILING(IF($K$38&lt;=G40,F40*0.3,0),0.05)</f>
        <v>2</v>
      </c>
      <c r="L40" s="16">
        <f aca="true" t="shared" si="6" ref="L40:L45">+CEILING(IF($L$38&lt;=G40,F40*0.3,0),0.05)</f>
        <v>2</v>
      </c>
      <c r="M40" s="16">
        <f aca="true" t="shared" si="7" ref="M40:M45">+CEILING(IF($M$38&lt;=G40,F40*0.3,0),0.05)</f>
        <v>0</v>
      </c>
    </row>
    <row r="41" spans="1:13" ht="12.75">
      <c r="A41" s="8">
        <v>2</v>
      </c>
      <c r="B41" s="26" t="s">
        <v>531</v>
      </c>
      <c r="C41" s="23" t="s">
        <v>19</v>
      </c>
      <c r="D41" s="23" t="s">
        <v>59</v>
      </c>
      <c r="E41" s="13" t="s">
        <v>84</v>
      </c>
      <c r="F41" s="24">
        <v>1.85</v>
      </c>
      <c r="G41" s="25">
        <v>2012</v>
      </c>
      <c r="I41" s="16">
        <f t="shared" si="3"/>
        <v>0.6000000000000001</v>
      </c>
      <c r="J41" s="16">
        <f t="shared" si="4"/>
        <v>0.6000000000000001</v>
      </c>
      <c r="K41" s="16">
        <f t="shared" si="5"/>
        <v>0.6000000000000001</v>
      </c>
      <c r="L41" s="16">
        <f t="shared" si="6"/>
        <v>0.6000000000000001</v>
      </c>
      <c r="M41" s="16">
        <f t="shared" si="7"/>
        <v>0</v>
      </c>
    </row>
    <row r="42" spans="1:13" ht="12.75">
      <c r="A42" s="8">
        <v>3</v>
      </c>
      <c r="B42" s="3" t="s">
        <v>294</v>
      </c>
      <c r="C42" s="4" t="s">
        <v>28</v>
      </c>
      <c r="D42" s="4" t="s">
        <v>60</v>
      </c>
      <c r="E42" s="4" t="s">
        <v>84</v>
      </c>
      <c r="F42" s="18">
        <v>4.1</v>
      </c>
      <c r="G42" s="4">
        <v>2011</v>
      </c>
      <c r="I42" s="16">
        <f t="shared" si="3"/>
        <v>1.25</v>
      </c>
      <c r="J42" s="16">
        <f t="shared" si="4"/>
        <v>1.25</v>
      </c>
      <c r="K42" s="16">
        <f t="shared" si="5"/>
        <v>1.25</v>
      </c>
      <c r="L42" s="16">
        <f t="shared" si="6"/>
        <v>0</v>
      </c>
      <c r="M42" s="16">
        <f t="shared" si="7"/>
        <v>0</v>
      </c>
    </row>
    <row r="43" spans="1:13" ht="12.75">
      <c r="A43" s="8">
        <v>4</v>
      </c>
      <c r="B43" s="3" t="s">
        <v>381</v>
      </c>
      <c r="C43" s="4" t="s">
        <v>17</v>
      </c>
      <c r="D43" s="4" t="s">
        <v>24</v>
      </c>
      <c r="E43" s="4" t="s">
        <v>84</v>
      </c>
      <c r="F43" s="9">
        <v>0.8</v>
      </c>
      <c r="G43" s="10">
        <v>2011</v>
      </c>
      <c r="I43" s="16">
        <f t="shared" si="3"/>
        <v>0.25</v>
      </c>
      <c r="J43" s="16">
        <f t="shared" si="4"/>
        <v>0.25</v>
      </c>
      <c r="K43" s="16">
        <f t="shared" si="5"/>
        <v>0.25</v>
      </c>
      <c r="L43" s="16">
        <f t="shared" si="6"/>
        <v>0</v>
      </c>
      <c r="M43" s="16">
        <f t="shared" si="7"/>
        <v>0</v>
      </c>
    </row>
    <row r="44" spans="1:13" ht="12.75">
      <c r="A44" s="8">
        <v>5</v>
      </c>
      <c r="D44" s="4"/>
      <c r="E44" s="4"/>
      <c r="F44" s="18"/>
      <c r="G44" s="4"/>
      <c r="I44" s="16">
        <f t="shared" si="3"/>
        <v>0</v>
      </c>
      <c r="J44" s="16">
        <f t="shared" si="4"/>
        <v>0</v>
      </c>
      <c r="K44" s="16">
        <f t="shared" si="5"/>
        <v>0</v>
      </c>
      <c r="L44" s="16">
        <f t="shared" si="6"/>
        <v>0</v>
      </c>
      <c r="M44" s="16">
        <f t="shared" si="7"/>
        <v>0</v>
      </c>
    </row>
    <row r="45" spans="1:13" ht="12.75">
      <c r="A45" s="8">
        <v>6</v>
      </c>
      <c r="D45" s="4"/>
      <c r="E45" s="4"/>
      <c r="F45" s="9"/>
      <c r="G45" s="10"/>
      <c r="I45" s="16">
        <f t="shared" si="3"/>
        <v>0</v>
      </c>
      <c r="J45" s="16">
        <f t="shared" si="4"/>
        <v>0</v>
      </c>
      <c r="K45" s="16">
        <f t="shared" si="5"/>
        <v>0</v>
      </c>
      <c r="L45" s="16">
        <f t="shared" si="6"/>
        <v>0</v>
      </c>
      <c r="M45" s="16">
        <f t="shared" si="7"/>
        <v>0</v>
      </c>
    </row>
    <row r="46" spans="1:13" ht="12.75">
      <c r="A46" s="8" t="s">
        <v>85</v>
      </c>
      <c r="B46" s="15" t="s">
        <v>777</v>
      </c>
      <c r="C46" s="22" t="s">
        <v>190</v>
      </c>
      <c r="D46" s="22" t="s">
        <v>190</v>
      </c>
      <c r="E46" s="22" t="s">
        <v>190</v>
      </c>
      <c r="F46" s="14">
        <f>3.3*3+4.5*3</f>
        <v>23.4</v>
      </c>
      <c r="G46" s="1">
        <v>2009</v>
      </c>
      <c r="I46" s="16">
        <f>+CEILING(IF($I$38&lt;=G46,F46*0.3,0),0.05)</f>
        <v>7.050000000000001</v>
      </c>
      <c r="J46" s="16">
        <f>+CEILING(IF($J$38&lt;=G46,F46*0.3,0),0.05)</f>
        <v>0</v>
      </c>
      <c r="K46" s="16">
        <f>+CEILING(IF($K$38&lt;=G46,F46*0.3,0),0.05)</f>
        <v>0</v>
      </c>
      <c r="L46" s="16">
        <f>+CEILING(IF($L$38&lt;=G46,F46*0.3,0),0.05)</f>
        <v>0</v>
      </c>
      <c r="M46" s="16">
        <f>+CEILING(IF($M$38&lt;=G46,F46*0.3,0),0.05)</f>
        <v>0</v>
      </c>
    </row>
    <row r="47" spans="1:13" ht="7.5" customHeight="1">
      <c r="A47" s="8"/>
      <c r="I47" s="12"/>
      <c r="J47" s="12"/>
      <c r="K47" s="12"/>
      <c r="L47" s="12"/>
      <c r="M47" s="12"/>
    </row>
    <row r="48" spans="1:13" ht="12.75">
      <c r="A48" s="8"/>
      <c r="I48" s="12">
        <f>+SUM(I40:I47)</f>
        <v>11.15</v>
      </c>
      <c r="J48" s="12">
        <f>+SUM(J40:J47)</f>
        <v>4.1</v>
      </c>
      <c r="K48" s="12">
        <f>+SUM(K40:K47)</f>
        <v>4.1</v>
      </c>
      <c r="L48" s="12">
        <f>+SUM(L40:L47)</f>
        <v>2.6</v>
      </c>
      <c r="M48" s="12">
        <f>+SUM(M40:M47)</f>
        <v>0</v>
      </c>
    </row>
    <row r="50" spans="1:13" ht="15.7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7.5" customHeight="1"/>
    <row r="52" spans="2:13" ht="12.75">
      <c r="B52" s="5" t="s">
        <v>1</v>
      </c>
      <c r="C52" s="6" t="s">
        <v>15</v>
      </c>
      <c r="D52" s="6" t="s">
        <v>4</v>
      </c>
      <c r="E52" s="6" t="s">
        <v>6</v>
      </c>
      <c r="F52" s="6" t="s">
        <v>3</v>
      </c>
      <c r="G52" s="6" t="s">
        <v>16</v>
      </c>
      <c r="I52" s="7">
        <f>+I$3</f>
        <v>2009</v>
      </c>
      <c r="J52" s="7">
        <f>+J$3</f>
        <v>2010</v>
      </c>
      <c r="K52" s="7">
        <f>+K$3</f>
        <v>2011</v>
      </c>
      <c r="L52" s="7">
        <f>+L$3</f>
        <v>2012</v>
      </c>
      <c r="M52" s="7">
        <f>+M$3</f>
        <v>2013</v>
      </c>
    </row>
    <row r="53" spans="2:6" ht="7.5" customHeight="1">
      <c r="B53" s="5"/>
      <c r="C53" s="7"/>
      <c r="E53" s="7"/>
      <c r="F53" s="7"/>
    </row>
    <row r="54" spans="1:13" ht="12.75">
      <c r="A54" s="8">
        <v>1</v>
      </c>
      <c r="B54" s="26" t="s">
        <v>550</v>
      </c>
      <c r="C54" s="4" t="s">
        <v>21</v>
      </c>
      <c r="D54" s="4" t="s">
        <v>35</v>
      </c>
      <c r="E54" s="13">
        <v>2009</v>
      </c>
      <c r="F54" s="14">
        <v>3.5</v>
      </c>
      <c r="G54" s="1">
        <v>2012</v>
      </c>
      <c r="I54" s="16">
        <f aca="true" t="shared" si="8" ref="I54:I62">+CEILING(IF($I$52=E54,F54,IF($I$52&lt;=G54,F54*0.3,0)),0.05)</f>
        <v>3.5</v>
      </c>
      <c r="J54" s="16">
        <f aca="true" t="shared" si="9" ref="J54:J62">+CEILING(IF($J$52&lt;=G54,F54*0.3,0),0.05)</f>
        <v>1.05</v>
      </c>
      <c r="K54" s="16">
        <f aca="true" t="shared" si="10" ref="K54:K62">+CEILING(IF($K$52&lt;=G54,F54*0.3,0),0.05)</f>
        <v>1.05</v>
      </c>
      <c r="L54" s="16">
        <f aca="true" t="shared" si="11" ref="L54:L62">+CEILING(IF($L$52&lt;=G54,F54*0.3,0),0.05)</f>
        <v>1.05</v>
      </c>
      <c r="M54" s="16">
        <f aca="true" t="shared" si="12" ref="M54:M62">CEILING(IF($M$52&lt;=G54,F54*0.3,0),0.05)</f>
        <v>0</v>
      </c>
    </row>
    <row r="55" spans="1:13" ht="12.75">
      <c r="A55" s="8">
        <v>2</v>
      </c>
      <c r="B55" s="21" t="s">
        <v>309</v>
      </c>
      <c r="C55" s="23" t="s">
        <v>19</v>
      </c>
      <c r="D55" s="23" t="s">
        <v>47</v>
      </c>
      <c r="E55" s="13">
        <v>2007</v>
      </c>
      <c r="F55" s="24">
        <v>7.2</v>
      </c>
      <c r="G55" s="25">
        <v>2011</v>
      </c>
      <c r="I55" s="16">
        <f t="shared" si="8"/>
        <v>2.2</v>
      </c>
      <c r="J55" s="16">
        <f t="shared" si="9"/>
        <v>2.2</v>
      </c>
      <c r="K55" s="16">
        <f t="shared" si="10"/>
        <v>2.2</v>
      </c>
      <c r="L55" s="16">
        <f t="shared" si="11"/>
        <v>0</v>
      </c>
      <c r="M55" s="16">
        <f t="shared" si="12"/>
        <v>0</v>
      </c>
    </row>
    <row r="56" spans="1:13" ht="12.75">
      <c r="A56" s="8">
        <v>3</v>
      </c>
      <c r="B56" s="21" t="s">
        <v>343</v>
      </c>
      <c r="C56" s="23" t="s">
        <v>19</v>
      </c>
      <c r="D56" s="23" t="s">
        <v>51</v>
      </c>
      <c r="E56" s="13">
        <v>2008</v>
      </c>
      <c r="F56" s="24">
        <v>3</v>
      </c>
      <c r="G56" s="25">
        <v>2011</v>
      </c>
      <c r="I56" s="16">
        <f t="shared" si="8"/>
        <v>0.9</v>
      </c>
      <c r="J56" s="16">
        <f t="shared" si="9"/>
        <v>0.9</v>
      </c>
      <c r="K56" s="16">
        <f t="shared" si="10"/>
        <v>0.9</v>
      </c>
      <c r="L56" s="16">
        <f t="shared" si="11"/>
        <v>0</v>
      </c>
      <c r="M56" s="16">
        <f t="shared" si="12"/>
        <v>0</v>
      </c>
    </row>
    <row r="57" spans="1:13" ht="12.75">
      <c r="A57" s="8">
        <v>4</v>
      </c>
      <c r="B57" s="21" t="s">
        <v>242</v>
      </c>
      <c r="C57" s="23" t="s">
        <v>21</v>
      </c>
      <c r="D57" s="23" t="s">
        <v>24</v>
      </c>
      <c r="E57" s="13">
        <v>2008</v>
      </c>
      <c r="F57" s="24">
        <v>0.8</v>
      </c>
      <c r="G57" s="25">
        <v>2011</v>
      </c>
      <c r="I57" s="16">
        <f t="shared" si="8"/>
        <v>0.25</v>
      </c>
      <c r="J57" s="16">
        <f t="shared" si="9"/>
        <v>0.25</v>
      </c>
      <c r="K57" s="16">
        <f t="shared" si="10"/>
        <v>0.25</v>
      </c>
      <c r="L57" s="16">
        <f t="shared" si="11"/>
        <v>0</v>
      </c>
      <c r="M57" s="16">
        <f t="shared" si="12"/>
        <v>0</v>
      </c>
    </row>
    <row r="58" spans="1:13" ht="12.75">
      <c r="A58" s="8">
        <v>5</v>
      </c>
      <c r="B58" s="26" t="s">
        <v>491</v>
      </c>
      <c r="C58" s="23" t="s">
        <v>40</v>
      </c>
      <c r="D58" s="23" t="s">
        <v>35</v>
      </c>
      <c r="E58" s="13">
        <v>2009</v>
      </c>
      <c r="F58" s="24">
        <v>4.65</v>
      </c>
      <c r="G58" s="25">
        <v>2010</v>
      </c>
      <c r="I58" s="16">
        <f t="shared" si="8"/>
        <v>4.65</v>
      </c>
      <c r="J58" s="16">
        <f t="shared" si="9"/>
        <v>1.4000000000000001</v>
      </c>
      <c r="K58" s="16">
        <f t="shared" si="10"/>
        <v>0</v>
      </c>
      <c r="L58" s="16">
        <f t="shared" si="11"/>
        <v>0</v>
      </c>
      <c r="M58" s="16">
        <f t="shared" si="12"/>
        <v>0</v>
      </c>
    </row>
    <row r="59" spans="1:13" ht="12.75">
      <c r="A59" s="8">
        <v>6</v>
      </c>
      <c r="B59" s="26" t="s">
        <v>549</v>
      </c>
      <c r="C59" s="4" t="s">
        <v>40</v>
      </c>
      <c r="D59" s="4" t="s">
        <v>36</v>
      </c>
      <c r="E59" s="13">
        <v>2008</v>
      </c>
      <c r="F59" s="14">
        <v>2.55</v>
      </c>
      <c r="G59" s="1">
        <v>2010</v>
      </c>
      <c r="I59" s="16">
        <f t="shared" si="8"/>
        <v>0.8</v>
      </c>
      <c r="J59" s="16">
        <f t="shared" si="9"/>
        <v>0.8</v>
      </c>
      <c r="K59" s="16">
        <f t="shared" si="10"/>
        <v>0</v>
      </c>
      <c r="L59" s="16">
        <f t="shared" si="11"/>
        <v>0</v>
      </c>
      <c r="M59" s="16">
        <f t="shared" si="12"/>
        <v>0</v>
      </c>
    </row>
    <row r="60" spans="1:13" ht="12.75">
      <c r="A60" s="8">
        <v>7</v>
      </c>
      <c r="B60" s="15"/>
      <c r="D60" s="4"/>
      <c r="E60" s="13"/>
      <c r="F60" s="14"/>
      <c r="G60" s="2"/>
      <c r="I60" s="16">
        <f t="shared" si="8"/>
        <v>0</v>
      </c>
      <c r="J60" s="16">
        <f t="shared" si="9"/>
        <v>0</v>
      </c>
      <c r="K60" s="16">
        <f t="shared" si="10"/>
        <v>0</v>
      </c>
      <c r="L60" s="16">
        <f t="shared" si="11"/>
        <v>0</v>
      </c>
      <c r="M60" s="16">
        <f t="shared" si="12"/>
        <v>0</v>
      </c>
    </row>
    <row r="61" spans="1:13" ht="12.75">
      <c r="A61" s="8">
        <v>8</v>
      </c>
      <c r="B61" s="21"/>
      <c r="D61" s="4"/>
      <c r="E61" s="13"/>
      <c r="F61" s="14"/>
      <c r="G61" s="1"/>
      <c r="I61" s="16">
        <f t="shared" si="8"/>
        <v>0</v>
      </c>
      <c r="J61" s="16">
        <f t="shared" si="9"/>
        <v>0</v>
      </c>
      <c r="K61" s="16">
        <f t="shared" si="10"/>
        <v>0</v>
      </c>
      <c r="L61" s="16">
        <f t="shared" si="11"/>
        <v>0</v>
      </c>
      <c r="M61" s="16">
        <f t="shared" si="12"/>
        <v>0</v>
      </c>
    </row>
    <row r="62" spans="1:13" ht="12.75">
      <c r="A62" s="8">
        <v>9</v>
      </c>
      <c r="B62" s="15"/>
      <c r="D62" s="4"/>
      <c r="E62" s="13"/>
      <c r="F62" s="14"/>
      <c r="G62" s="1"/>
      <c r="I62" s="16">
        <f t="shared" si="8"/>
        <v>0</v>
      </c>
      <c r="J62" s="16">
        <f t="shared" si="9"/>
        <v>0</v>
      </c>
      <c r="K62" s="16">
        <f t="shared" si="10"/>
        <v>0</v>
      </c>
      <c r="L62" s="16">
        <f t="shared" si="11"/>
        <v>0</v>
      </c>
      <c r="M62" s="16">
        <f t="shared" si="12"/>
        <v>0</v>
      </c>
    </row>
    <row r="63" spans="1:13" ht="12.75">
      <c r="A63" s="8">
        <v>10</v>
      </c>
      <c r="B63" s="15"/>
      <c r="D63" s="4"/>
      <c r="E63" s="13"/>
      <c r="F63" s="14"/>
      <c r="G63" s="1"/>
      <c r="I63" s="16">
        <f>+CEILING(IF($I$52=E63,F63,IF($I$52&lt;=G63,F63*0.3,0)),0.05)</f>
        <v>0</v>
      </c>
      <c r="J63" s="16">
        <f>+CEILING(IF($J$52&lt;=G63,F63*0.3,0),0.05)</f>
        <v>0</v>
      </c>
      <c r="K63" s="16">
        <f>+CEILING(IF($K$52&lt;=G63,F63*0.3,0),0.05)</f>
        <v>0</v>
      </c>
      <c r="L63" s="16">
        <f>+CEILING(IF($L$52&lt;=G63,F63*0.3,0),0.05)</f>
        <v>0</v>
      </c>
      <c r="M63" s="16">
        <f>CEILING(IF($M$52&lt;=G63,F63*0.3,0),0.05)</f>
        <v>0</v>
      </c>
    </row>
    <row r="64" spans="9:13" ht="7.5" customHeight="1">
      <c r="I64" s="15"/>
      <c r="J64" s="15"/>
      <c r="K64" s="15"/>
      <c r="L64" s="15"/>
      <c r="M64" s="15"/>
    </row>
    <row r="65" spans="9:13" ht="12.75">
      <c r="I65" s="17">
        <f>+SUM(I54:I64)</f>
        <v>12.3</v>
      </c>
      <c r="J65" s="17">
        <f>+SUM(J54:J64)</f>
        <v>6.6000000000000005</v>
      </c>
      <c r="K65" s="17">
        <f>+SUM(K54:K64)</f>
        <v>4.4</v>
      </c>
      <c r="L65" s="17">
        <f>+SUM(L54:L64)</f>
        <v>1.05</v>
      </c>
      <c r="M65" s="17">
        <f>+SUM(M54:M64)</f>
        <v>0</v>
      </c>
    </row>
    <row r="66" spans="9:13" ht="12.75">
      <c r="I66" s="12"/>
      <c r="J66" s="12"/>
      <c r="K66" s="12"/>
      <c r="L66" s="12"/>
      <c r="M66" s="12"/>
    </row>
    <row r="67" spans="1:13" ht="15.75">
      <c r="A67" s="98" t="s">
        <v>55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9:13" ht="7.5" customHeight="1">
      <c r="I68" s="12"/>
      <c r="J68" s="12"/>
      <c r="K68" s="12"/>
      <c r="L68" s="12"/>
      <c r="M68" s="12"/>
    </row>
    <row r="69" spans="1:13" ht="12.75">
      <c r="A69" s="8"/>
      <c r="B69" s="5" t="s">
        <v>58</v>
      </c>
      <c r="C69" s="6"/>
      <c r="D69" s="6"/>
      <c r="E69" s="6"/>
      <c r="F69" s="6" t="s">
        <v>57</v>
      </c>
      <c r="G69" s="6" t="s">
        <v>56</v>
      </c>
      <c r="I69" s="7">
        <f>+I$3</f>
        <v>2009</v>
      </c>
      <c r="J69" s="7">
        <f>+J$3</f>
        <v>2010</v>
      </c>
      <c r="K69" s="7">
        <f>+K$3</f>
        <v>2011</v>
      </c>
      <c r="L69" s="7">
        <f>+L$3</f>
        <v>2012</v>
      </c>
      <c r="M69" s="7">
        <f>+M$3</f>
        <v>2013</v>
      </c>
    </row>
    <row r="70" spans="1:13" ht="7.5" customHeight="1">
      <c r="A70" s="8"/>
      <c r="I70" s="20"/>
      <c r="J70" s="20"/>
      <c r="K70" s="20"/>
      <c r="L70" s="20"/>
      <c r="M70" s="20"/>
    </row>
    <row r="71" spans="1:13" ht="12.75">
      <c r="A71" s="8">
        <v>1</v>
      </c>
      <c r="B71" s="96" t="s">
        <v>556</v>
      </c>
      <c r="C71" s="96"/>
      <c r="D71" s="96"/>
      <c r="E71" s="96"/>
      <c r="F71" s="18">
        <v>-3.6</v>
      </c>
      <c r="G71" s="4">
        <v>2009</v>
      </c>
      <c r="I71" s="29">
        <f>F71</f>
        <v>-3.6</v>
      </c>
      <c r="J71" s="29">
        <v>0</v>
      </c>
      <c r="K71" s="29">
        <v>0</v>
      </c>
      <c r="L71" s="29">
        <v>0</v>
      </c>
      <c r="M71" s="29">
        <v>0</v>
      </c>
    </row>
    <row r="72" spans="1:13" ht="12.75">
      <c r="A72" s="8">
        <v>2</v>
      </c>
      <c r="B72" s="96"/>
      <c r="C72" s="96"/>
      <c r="D72" s="96"/>
      <c r="E72" s="96"/>
      <c r="F72" s="18"/>
      <c r="G72" s="4"/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7.5" customHeight="1">
      <c r="A73" s="8"/>
      <c r="I73" s="20"/>
      <c r="J73" s="20"/>
      <c r="K73" s="20"/>
      <c r="L73" s="20"/>
      <c r="M73" s="20"/>
    </row>
    <row r="74" spans="1:13" ht="12.75">
      <c r="A74" s="8"/>
      <c r="I74" s="12">
        <f>+SUM(I71:I73)</f>
        <v>-3.6</v>
      </c>
      <c r="J74" s="12">
        <f>+SUM(J71:J73)</f>
        <v>0</v>
      </c>
      <c r="K74" s="12">
        <f>+SUM(K71:K73)</f>
        <v>0</v>
      </c>
      <c r="L74" s="12">
        <f>+SUM(L71:L73)</f>
        <v>0</v>
      </c>
      <c r="M74" s="12">
        <f>+SUM(M71:M73)</f>
        <v>0</v>
      </c>
    </row>
    <row r="75" spans="9:13" ht="12.75">
      <c r="I75" s="11"/>
      <c r="J75" s="11"/>
      <c r="K75" s="11"/>
      <c r="L75" s="11"/>
      <c r="M75" s="11"/>
    </row>
  </sheetData>
  <sheetProtection/>
  <mergeCells count="6">
    <mergeCell ref="B71:E71"/>
    <mergeCell ref="B72:E72"/>
    <mergeCell ref="A1:M1"/>
    <mergeCell ref="A36:M36"/>
    <mergeCell ref="A50:M50"/>
    <mergeCell ref="A67:M67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2005-10-15T04:32:51Z</cp:lastPrinted>
  <dcterms:created xsi:type="dcterms:W3CDTF">2002-01-02T00:23:28Z</dcterms:created>
  <dcterms:modified xsi:type="dcterms:W3CDTF">2014-11-15T23:15:40Z</dcterms:modified>
  <cp:category/>
  <cp:version/>
  <cp:contentType/>
  <cp:contentStatus/>
</cp:coreProperties>
</file>